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bank.sharepoint.com/sites/Offentligkvartalsrapportering/APM2/Factbook/"/>
    </mc:Choice>
  </mc:AlternateContent>
  <xr:revisionPtr revIDLastSave="10487" documentId="8_{B87203D0-81C0-4B94-8FA8-04D2C53293E1}" xr6:coauthVersionLast="47" xr6:coauthVersionMax="47" xr10:uidLastSave="{1E6D408B-A653-464F-96DD-DEB5BEA3D535}"/>
  <bookViews>
    <workbookView xWindow="28680" yWindow="-120" windowWidth="51840" windowHeight="21240" tabRatio="932" xr2:uid="{9C8EF5D5-B9FE-4BBD-ABA9-D920957BA511}"/>
  </bookViews>
  <sheets>
    <sheet name="Front page" sheetId="19" r:id="rId1"/>
    <sheet name="Contact info" sheetId="20" r:id="rId2"/>
    <sheet name="Contents" sheetId="21" r:id="rId3"/>
    <sheet name="Chapter 1" sheetId="24" r:id="rId4"/>
    <sheet name="1.1 Fin. results &amp; key fig." sheetId="17" r:id="rId5"/>
    <sheet name="1.2 NII" sheetId="8" r:id="rId6"/>
    <sheet name="1.3 Non-NII" sheetId="3" r:id="rId7"/>
    <sheet name="1.4 Operating expenses" sheetId="5" r:id="rId8"/>
    <sheet name="1.5 Subsidiaries" sheetId="6" r:id="rId9"/>
    <sheet name="1.5 Ownership interest" sheetId="33" r:id="rId10"/>
    <sheet name="1.6 Loans &amp; fin. comm." sheetId="10" r:id="rId11"/>
    <sheet name="1.7 Liq&amp;funding (1)" sheetId="28" r:id="rId12"/>
    <sheet name="1.7 Liq&amp;funding (2)" sheetId="27" r:id="rId13"/>
    <sheet name="1.7 Ratings" sheetId="29" r:id="rId14"/>
    <sheet name="1.7 Major shareholders" sheetId="22" r:id="rId15"/>
    <sheet name="1.8 Cap.adeq" sheetId="25" r:id="rId16"/>
    <sheet name="1.9 Sustainable financing" sheetId="31" r:id="rId17"/>
    <sheet name="Chapter 2" sheetId="23" r:id="rId18"/>
    <sheet name="2.1 Fin perf" sheetId="11" r:id="rId19"/>
    <sheet name="2.2 RM" sheetId="12" r:id="rId20"/>
    <sheet name="2.3 CM" sheetId="13" r:id="rId21"/>
    <sheet name="2 4 SME" sheetId="15" r:id="rId22"/>
  </sheets>
  <definedNames>
    <definedName name="adkadk">#REF!</definedName>
    <definedName name="adkekho">#REF!</definedName>
    <definedName name="adkem1">#REF!</definedName>
    <definedName name="adkleid">#REF!</definedName>
    <definedName name="AEK">#REF!</definedName>
    <definedName name="Bankkonsern">#REF!</definedName>
    <definedName name="BM">#REF!</definedName>
    <definedName name="Bokført">#REF!</definedName>
    <definedName name="BokførtHIÅ">#REF!</definedName>
    <definedName name="CQ">#REF!</definedName>
    <definedName name="CY">#REF!</definedName>
    <definedName name="DagerHIK">#REF!</definedName>
    <definedName name="DagerHIÅ">#REF!</definedName>
    <definedName name="Dageriåret">#REF!</definedName>
    <definedName name="Eliminering">#REF!</definedName>
    <definedName name="EM">#REF!</definedName>
    <definedName name="Finstart">#REF!</definedName>
    <definedName name="ForhandlerprovisjonBQ">#REF!</definedName>
    <definedName name="Forretningspartner">#REF!</definedName>
    <definedName name="Godkjent">#REF!</definedName>
    <definedName name="Godkjentall">#REF!</definedName>
    <definedName name="Hdr_date">#REF!</definedName>
    <definedName name="Hdr_HiF">#REF!</definedName>
    <definedName name="Hdr_HiÅ">#REF!</definedName>
    <definedName name="Hdr_Ifjor">#REF!</definedName>
    <definedName name="Hdr_KvtIfjor">#REF!</definedName>
    <definedName name="Hdr_KvtIår">#REF!</definedName>
    <definedName name="Hdr_PY_closingdate">#REF!</definedName>
    <definedName name="HR">#REF!</definedName>
    <definedName name="Konsern">#REF!</definedName>
    <definedName name="Konto27129">#REF!</definedName>
    <definedName name="Konto28457">#REF!</definedName>
    <definedName name="Konto28459">#REF!</definedName>
    <definedName name="Konto28492">#REF!</definedName>
    <definedName name="Konto48400">#REF!</definedName>
    <definedName name="Konto48405">#REF!</definedName>
    <definedName name="Linje12">#REF!</definedName>
    <definedName name="Linje13">#REF!</definedName>
    <definedName name="Linje16">#REF!</definedName>
    <definedName name="Linje17">#REF!</definedName>
    <definedName name="Linje19">#REF!</definedName>
    <definedName name="Linje20BF">#REF!</definedName>
    <definedName name="Linje25BF">#REF!</definedName>
    <definedName name="Linje30">#REF!</definedName>
    <definedName name="Linje50">#REF!</definedName>
    <definedName name="Linje518">#REF!</definedName>
    <definedName name="Linje520">#REF!</definedName>
    <definedName name="Linje522">#REF!</definedName>
    <definedName name="LInje523">#REF!</definedName>
    <definedName name="Linje529">#REF!</definedName>
    <definedName name="Linje540">#REF!</definedName>
    <definedName name="Linje55">#REF!</definedName>
    <definedName name="LinjePens">#REF!</definedName>
    <definedName name="Linjesparing">#REF!</definedName>
    <definedName name="Monner">#REF!</definedName>
    <definedName name="Ntogevvaluta">#REF!</definedName>
    <definedName name="OPRES">#REF!</definedName>
    <definedName name="PM">#REF!</definedName>
    <definedName name="PMHR">#REF!</definedName>
    <definedName name="PQ">#REF!</definedName>
    <definedName name="Prev1QTR">#REF!</definedName>
    <definedName name="Prev1Y">#REF!</definedName>
    <definedName name="Prev2Qtr">#REF!</definedName>
    <definedName name="Prev2Y">#REF!</definedName>
    <definedName name="Prev3Qtr">#REF!</definedName>
    <definedName name="Prev3Y">#REF!</definedName>
    <definedName name="Prev4Qtr">#REF!</definedName>
    <definedName name="Prev5Qtr">#REF!</definedName>
    <definedName name="Prev6Qtr">#REF!</definedName>
    <definedName name="Prev7Qtr">#REF!</definedName>
    <definedName name="Prev8Qtr">#REF!</definedName>
    <definedName name="PY">#REF!</definedName>
    <definedName name="PYLQ">#REF!</definedName>
    <definedName name="PYLQ2">#REF!</definedName>
    <definedName name="PYMåned">#REF!</definedName>
    <definedName name="Regnskapskube">#REF!</definedName>
    <definedName name="RIAMKFOGK">#REF!</definedName>
    <definedName name="RIAMSEOGOBL">#REF!</definedName>
    <definedName name="RIAMUTLÅNK">#REF!</definedName>
    <definedName name="RIOCI">#REF!</definedName>
    <definedName name="RIVVSERTOBL">#REF!</definedName>
    <definedName name="RIVVUTLÅNK">#REF!</definedName>
    <definedName name="RKAMANSLK">#REF!</definedName>
    <definedName name="RKAMBS">#REF!</definedName>
    <definedName name="RKAMGK">#REF!</definedName>
    <definedName name="RKAMLEIE">#REF!</definedName>
    <definedName name="RKAMRINNS">#REF!</definedName>
    <definedName name="RKAMVERPAP">#REF!</definedName>
    <definedName name="RKVVANS">#REF!</definedName>
    <definedName name="RKVVverpap">#REF!</definedName>
    <definedName name="RYGIBJTEFINBJE">#REF!</definedName>
    <definedName name="RYGIR">#REF!</definedName>
    <definedName name="Selskap">#REF!</definedName>
    <definedName name="Slicer_ÅrMnd">CUBESET("Kubekobling Regnskap","{"&amp;"[Tid].[ÅrMnd].[Måned].&amp;[Jun-23]"&amp;"}")</definedName>
    <definedName name="SMB">#REF!</definedName>
    <definedName name="SnittHIÅ">#REF!</definedName>
    <definedName name="Snittkvartal">#REF!</definedName>
    <definedName name="SnittsaldoDM">#REF!</definedName>
    <definedName name="Snittsaldokvartal">#REF!</definedName>
    <definedName name="SnittYTD">#REF!</definedName>
    <definedName name="SRBK">#REF!</definedName>
    <definedName name="SRSRBK">#REF!</definedName>
    <definedName name="Tilrettelegging">#REF!</definedName>
    <definedName name="_xlnm.Print_Area" localSheetId="4">'1.1 Fin. results &amp; key fig.'!$A$1:$I$251</definedName>
    <definedName name="_xlnm.Print_Area" localSheetId="5">'1.2 NII'!$A$1:$I$79</definedName>
    <definedName name="_xlnm.Print_Area" localSheetId="9">'1.5 Ownership interest'!$A$1:$J$47</definedName>
    <definedName name="_xlnm.Print_Area" localSheetId="8">'1.5 Subsidiaries'!$A$1:$J$107</definedName>
    <definedName name="_xlnm.Print_Area" localSheetId="11">'1.7 Liq&amp;funding (1)'!$A$1:$M$49</definedName>
    <definedName name="_xlnm.Print_Area" localSheetId="12">'1.7 Liq&amp;funding (2)'!$A$1:$J$60</definedName>
    <definedName name="_xlnm.Print_Area" localSheetId="13">'1.7 Ratings'!$A$1:$Q$24</definedName>
    <definedName name="_xlnm.Print_Area" localSheetId="15">'1.8 Cap.adeq'!$A$1:$J$89</definedName>
    <definedName name="_xlnm.Print_Area" localSheetId="19">'2.2 RM'!$A$1:$I$59</definedName>
    <definedName name="_xlnm.Print_Area" localSheetId="3">'Chapter 1'!$A$1:$I$24</definedName>
    <definedName name="_xlnm.Print_Area" localSheetId="17">'Chapter 2'!$A$1:$G$15</definedName>
    <definedName name="_xlnm.Print_Area" localSheetId="2">Contents!$A$1:$G$71</definedName>
    <definedName name="_xlnm.Print_Area" localSheetId="0">'Front page'!$A$1:$L$55</definedName>
    <definedName name="VerdiEKinst">#REF!</definedName>
    <definedName name="VerdiREinst">#REF!</definedName>
    <definedName name="Verdisikbasis">#REF!</definedName>
    <definedName name="Verdisikfast">#REF!</definedName>
    <definedName name="Verdisikmotp">#REF!</definedName>
    <definedName name="VerdiSIKOBLE">#REF!</definedName>
    <definedName name="Verdisikoblgj">#REF!</definedName>
    <definedName name="vPeriod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2" l="1"/>
  <c r="C25" i="22"/>
  <c r="E58" i="25" l="1"/>
  <c r="F58" i="25" l="1"/>
  <c r="D58" i="25" l="1"/>
  <c r="G58" i="25"/>
  <c r="H58" i="25"/>
  <c r="I58" i="25"/>
  <c r="J58" i="25"/>
  <c r="J51" i="25"/>
  <c r="I51" i="25" l="1"/>
  <c r="H51" i="25" l="1"/>
  <c r="G50" i="25" l="1"/>
  <c r="G51" i="25"/>
  <c r="E50" i="25"/>
  <c r="E51" i="25"/>
  <c r="D50" i="25"/>
  <c r="D51" i="25"/>
  <c r="C50" i="25"/>
  <c r="C51" i="25"/>
  <c r="C58" i="25" l="1"/>
  <c r="D60" i="25"/>
  <c r="E60" i="25"/>
  <c r="F60" i="25"/>
  <c r="F68" i="25" s="1"/>
  <c r="G60" i="25"/>
  <c r="H60" i="25"/>
  <c r="H68" i="25" s="1"/>
  <c r="I60" i="25"/>
  <c r="J60" i="25"/>
  <c r="B60" i="25"/>
  <c r="C46" i="25"/>
  <c r="D46" i="25"/>
  <c r="E46" i="25"/>
  <c r="F46" i="25"/>
  <c r="G46" i="25"/>
  <c r="H46" i="25"/>
  <c r="I46" i="25"/>
  <c r="J46" i="25"/>
  <c r="C23" i="25"/>
  <c r="C27" i="25" s="1"/>
  <c r="D23" i="25"/>
  <c r="D27" i="25" s="1"/>
  <c r="E23" i="25"/>
  <c r="E27" i="25" s="1"/>
  <c r="G23" i="25"/>
  <c r="G27" i="25" s="1"/>
  <c r="H23" i="25"/>
  <c r="H27" i="25" s="1"/>
  <c r="I23" i="25"/>
  <c r="I27" i="25" s="1"/>
  <c r="J23" i="25"/>
  <c r="J27" i="25" s="1"/>
  <c r="F11" i="25"/>
  <c r="F23" i="25" s="1"/>
  <c r="F27" i="25" s="1"/>
  <c r="J68" i="25" l="1"/>
  <c r="I68" i="25"/>
  <c r="G68" i="25"/>
  <c r="D68" i="25"/>
  <c r="C60" i="25"/>
  <c r="C68" i="25" s="1"/>
  <c r="E68" i="25"/>
  <c r="B46" i="25"/>
  <c r="B68" i="25" s="1"/>
  <c r="B32" i="25"/>
  <c r="B11" i="25"/>
  <c r="B23" i="25" s="1"/>
  <c r="B27" i="25" s="1"/>
  <c r="B34" i="25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9">
    <s v="Kubekobling regnskap"/>
    <s v="[Tid].[ÅrKvartalMnd].[Kvartal].&amp;[Q4-21]"/>
    <s v="[Tid].[ÅrMnd].[År].&amp;[2021]"/>
    <s v="[Tid].[ÅrMnd].[År].&amp;[2020]"/>
    <s v="[Tid].[ÅrKvartalMnd].[Kvartal].&amp;[Q3-22]"/>
    <s v="[Tid].[ÅrMnd].[År].&amp;[2022]"/>
    <s v="[Tid].[ÅrKvartalMnd].[Kvartal].&amp;[Q2-22]"/>
    <s v="[Tid].[ÅrKvartalMnd].[Kvartal].&amp;[Q1-22]"/>
    <s v="[Tid].[ÅrMnd].[År].&amp;[2019]"/>
    <s v="[Kontoplan Ekstern].[Kontoplan Ekstern].[Nivå01].&amp;[170 - Resultat etter skatt].&amp;[125 - Resultat før skatt].&amp;[100 - Resultat før tap].&amp;[80 - Sum inntekter].&amp;[19 - Netto renteinntekter]"/>
    <s v="[Kontoplan Ekstern].[Kontoplan Ekstern].[Nivå01].&amp;[170 - Resultat etter skatt].&amp;[125 - Resultat før skatt].&amp;[100 - Resultat før tap].&amp;[80 - Sum inntekter].&amp;[30 - Netto provisjons- og andre inntekter]"/>
    <s v="[Kontoplan Ekstern].[Kontoplan Ekstern].[Nivå01].&amp;[170 - Resultat etter skatt].&amp;[125 - Resultat før skatt].&amp;[100 - Resultat før tap].&amp;[80 - Sum inntekter].&amp;[70 - Netto inntekter fra finansielle investeringer]"/>
    <s v="[Kontoplan Ekstern].[Kontoplan Ekstern].[Nivå01].&amp;[170 - Resultat etter skatt].&amp;[125 - Resultat før skatt].&amp;[100 - Resultat før tap].&amp;[95 - Sum driftskostnader]"/>
    <s v="[Kontoplan Ekstern].[Kontoplan Ekstern].[Nivå01].&amp;[170 - Resultat etter skatt].&amp;[125 - Resultat før skatt].&amp;[120 - Tap på utlån og garantier]"/>
    <s v="[Kontoplan Ekstern].[Kontoplan Ekstern].[Nivå01].&amp;[170 - Resultat etter skatt].&amp;[165 - Skattekostnad]"/>
    <s v="[Kontoplan Ekstern].[Kontoplan Ekstern].[Nivå01].&amp;[170 - Resultat etter skatt].&amp;[125 - Resultat før skatt].&amp;[100 - Resultat før tap].&amp;[80 - Sum inntekter].&amp;[19 - Netto renteinntekter].&amp;[10 - Renteinntekter].&amp;[11 - Renteinntekter til virkelig verdi]"/>
    <s v="[Kontoplan Ekstern].[Kontoplan Ekstern].[Nivå01].&amp;[170 - Resultat etter skatt].&amp;[125 - Resultat før skatt].&amp;[100 - Resultat før tap].&amp;[80 - Sum inntekter].&amp;[30 - Netto provisjons- og andre inntekter].&amp;[20 - Provisjonsinntekter]"/>
    <s v="[Kontoplan Ekstern].[Kontoplan Ekstern].[Nivå01].&amp;[170 - Resultat etter skatt].&amp;[125 - Resultat før skatt].&amp;[100 - Resultat før tap].&amp;[80 - Sum inntekter].&amp;[30 - Netto provisjons- og andre inntekter].&amp;[25 - Provisjonskostnader]"/>
    <s v="[Kontoplan Ekstern].[Kontoplan Ekstern].[Nivå01].&amp;[170 - Resultat etter skatt].&amp;[125 - Resultat før skatt].&amp;[100 - Resultat før tap].&amp;[80 - Sum inntekter].&amp;[30 - Netto provisjons- og andre inntekter].&amp;[29 - Andre driftsinntekter]"/>
    <s v="[Kontoplan Ekstern].[Kontoplan Ekstern].[Nivå01].&amp;[170 - Resultat etter skatt].&amp;[125 - Resultat før skatt].&amp;[100 - Resultat før tap].&amp;[80 - Sum inntekter].&amp;[70 - Netto inntekter fra finansielle investeringer].&amp;[40 - Utbytte]"/>
    <s v="{[Kontoplan Ekstern].[Kontoplan Ekstern].[Nivå01].[170 - Resultat etter skatt].[125 - Resultat før skatt].[100 - Resultat før tap].&amp;[80 - Sum inntekter].[70 - Netto inntekter fra finansielle investeringer].[50 - Inntekter fra eierinteresser i tilkn. selskap],[Kontoplan Ekstern].[Kontoplan Ekstern].[Nivå01].[170 - Resultat etter skatt].[125 - Resultat før skatt].[100 - Resultat før tap].&amp;[80 - Sum inntekter].[70 - Netto inntekter fra finansielle investeringer].[55 - Inntekter fra eierinteresser i konsernselskap]}"/>
    <s v="[Kontoplan Ekstern].[Kontoplan Ekstern].[Nivå01].&amp;[170 - Resultat etter skatt].&amp;[125 - Resultat før skatt].&amp;[100 - Resultat før tap].&amp;[80 - Sum inntekter].&amp;[70 - Netto inntekter fra finansielle investeringer].&amp;[60 - Inntekter fra finansielle investeringer]"/>
    <s v="[Kontoplan Ekstern].[Kontoplan Ekstern].[Nivå01].&amp;[170 - Resultat etter skatt].&amp;[125 - Resultat før skatt].&amp;[100 - Resultat før tap].&amp;[95 - Sum driftskostnader].&amp;[90 - Personalkostnader]"/>
    <s v="[Kontoplan Ekstern].[Kontoplan Ekstern].[Nivå01].&amp;[170 - Resultat etter skatt].&amp;[125 - Resultat før skatt].&amp;[100 - Resultat før tap].&amp;[95 - Sum driftskostnader].&amp;[91 - Andre driftskostnader]"/>
    <s v="[Kontoplan Ekstern].[Kontoplan Ekstern].[Nivå01].&amp;[170 - Resultat etter skatt].&amp;[125 - Resultat før skatt].&amp;[100 - Resultat før tap].&amp;[95 - Sum driftskostnader].&amp;[92 - Avskrivninger og nedskrivninger]"/>
    <s v="[Kontoplan Ekstern].[Kontoplan Ekstern].[Nivå01].&amp;[330 - Utvidet resultat].&amp;[Poster som ikke reklassifiseres over resultatet].&amp;[Estimatavvik pensjoner]"/>
    <s v="[Kontoplan Ekstern].[Kontoplan Ekstern].[Nivå01].&amp;[330 - Utvidet resultat].&amp;[Poster som ikke reklassifiseres over resultatet].&amp;[Skatteeffekt estimatavvik pensjoner]"/>
    <s v="[Kontoplan Ekstern].[Kontoplan Ekstern].[Nivå01].&amp;[330 - Utvidet resultat].&amp;[Poster som kan reklassifiseres over resultatet].&amp;[Basisswap spread]"/>
    <s v="[Kontoplan Ekstern].[Kontoplan Ekstern].[Nivå01].&amp;[330 - Utvidet resultat].&amp;[Poster som kan reklassifiseres over resultatet].&amp;[Skatteeffekt basisswap spread]"/>
    <s v="[Kontoplan Ekstern].[Kontoplan Ekstern].[Nivå01].&amp;[330 - Utvidet resultat].&amp;[Poster som kan reklassifiseres over resultatet].&amp;[Andel av utvidet resultat i TS og FKV]"/>
    <s v="[Kontoplan Ekstern].[Kontoplan Ekstern].[Nivå01].&amp;[600 - Sum eiendeler].&amp;[500 - Kontanter og fordringer på sentralbanken]"/>
    <s v="[Kontoplan Ekstern].[Kontoplan Ekstern].[Nivå01].&amp;[600 - Sum eiendeler].&amp;[505 - Utlån til og fordr. på kredittinstitusjoner]"/>
    <s v="[Kontoplan Ekstern].[Kontoplan Ekstern].[Nivå01].&amp;[600 - Sum eiendeler].&amp;[525 - Netto utlån til kunder]"/>
    <s v="[Kontoplan Ekstern].[Kontoplan Ekstern].[Nivå01].&amp;[600 - Sum eiendeler].&amp;[529 - Sertifikater og obligasjoner]"/>
    <s v="[Kontoplan Ekstern].[Kontoplan Ekstern].[Nivå01].&amp;[600 - Sum eiendeler].&amp;[540 - Finansielle derivater]"/>
    <s v="[Kontoplan Ekstern].[Kontoplan Ekstern].[Nivå01].&amp;[600 - Sum eiendeler].&amp;[545 - Aksjer, andeler og egenkapitalinteresser]"/>
    <s v="[Kontoplan Ekstern].[Kontoplan Ekstern].[Nivå01].&amp;[600 - Sum eiendeler].&amp;[550 - Investering i eierinteresser]"/>
    <s v="[Kontoplan Ekstern].[Kontoplan Ekstern].[Nivå01].&amp;[600 - Sum eiendeler].&amp;[555 - Investering i konsernselskaper]"/>
    <s v="[Kontoplan Ekstern].[Kontoplan Ekstern].[Nivå01].&amp;[600 - Sum eiendeler].&amp;[560 - Immaterielle eiendeler]"/>
    <s v="[Kontoplan Ekstern].[Kontoplan Ekstern].[Nivå01].&amp;[600 - Sum eiendeler].&amp;[562 - Utsatt skattefordel]"/>
    <s v="[Kontoplan Ekstern].[Kontoplan Ekstern].[Nivå01].&amp;[600 - Sum eiendeler].&amp;[565 - Varige driftsmidler]"/>
    <s v="[Kontoplan Ekstern].[Kontoplan Ekstern].[Nivå01].&amp;[600 - Sum eiendeler].&amp;[568 - Leierettigheter]"/>
    <s v="[Kontoplan Ekstern].[Kontoplan Ekstern].[Nivå01].&amp;[600 - Sum eiendeler].&amp;[580 - Andre eiendeler]"/>
    <s v="[Kontoplan Ekstern].[Kontoplan Ekstern].[Nivå01].&amp;[850 - Sum gjeld og egenkapital].&amp;[820 - Sum gjeld].&amp;[720 - Gjeld til kredittinstitusjoner]"/>
    <s v="[Kontoplan Ekstern].[Kontoplan Ekstern].[Nivå01].&amp;[850 - Sum gjeld og egenkapital].&amp;[820 - Sum gjeld].&amp;[725 - Innskudd fra  kunder]"/>
    <s v="[Kontoplan Ekstern].[Kontoplan Ekstern].[Nivå01].&amp;[850 - Sum gjeld og egenkapital].&amp;[820 - Sum gjeld].&amp;[730 - Gjeld stiftet ved utstedelse av verdipapir]"/>
    <s v="[Kontoplan Ekstern].[Kontoplan Ekstern].[Nivå01].&amp;[850 - Sum gjeld og egenkapital].&amp;[820 - Sum gjeld].&amp;[740 - Finansielle derivater]"/>
    <s v="[Kontoplan Ekstern].[Kontoplan Ekstern].[Nivå01].&amp;[850 - Sum gjeld og egenkapital].&amp;[820 - Sum gjeld].&amp;[745 - Betalbar skatt]"/>
    <s v="[Kontoplan Ekstern].[Kontoplan Ekstern].[Nivå01].&amp;[850 - Sum gjeld og egenkapital].&amp;[820 - Sum gjeld].&amp;[746 - Forpliktelser knyttet til leieavtaler]"/>
    <s v="[Kontoplan Ekstern].[Kontoplan Ekstern].[Nivå01].&amp;[850 - Sum gjeld og egenkapital].&amp;[820 - Sum gjeld].&amp;[759 - Pensjonsforpliktelser]"/>
    <s v="[Kontoplan Ekstern].[Kontoplan Ekstern].[Nivå01].&amp;[850 - Sum gjeld og egenkapital].&amp;[820 - Sum gjeld].&amp;[756 - Nedskrivninger på finansielle forpliktelser]"/>
    <s v="[Kontoplan Ekstern].[Kontoplan Ekstern].[Nivå01].&amp;[850 - Sum gjeld og egenkapital].&amp;[820 - Sum gjeld].&amp;[760 - Annen gjeld]"/>
    <s v="[Kontoplan Ekstern].[Kontoplan Ekstern].[Nivå01].&amp;[850 - Sum gjeld og egenkapital].&amp;[820 - Sum gjeld].&amp;[764 - Etterstilt gjeld]"/>
    <s v="[Kontoplan Ekstern].[Kontoplan Ekstern].[Nivå01].&amp;[850 - Sum gjeld og egenkapital].&amp;[820 - Sum gjeld].&amp;[765 - Ansvarlig lånekapital]"/>
    <s v="[Kontoplan Ekstern].[Kontoplan Ekstern].[Nivå01].&amp;[850 - Sum gjeld og egenkapital].&amp;[700 - Sum egenkapital].&amp;[610 - Aksjekapital]"/>
    <s v="[Kontoplan Ekstern].[Kontoplan Ekstern].[Nivå01].&amp;[850 - Sum gjeld og egenkapital].&amp;[700 - Sum egenkapital].&amp;[615 - Overkursfond]"/>
    <s v="[Kontoplan Ekstern].[Kontoplan Ekstern].[Nivå01].&amp;[850 - Sum gjeld og egenkapital].&amp;[700 - Sum egenkapital].&amp;[625 - Avsatt utbytte]"/>
    <s v="[Kontoplan Ekstern].[Kontoplan Ekstern].[Nivå01].&amp;[850 - Sum gjeld og egenkapital].&amp;[700 - Sum egenkapital].&amp;[620 - Hybridkapital]"/>
    <s v="[Kontoplan].[Kontoplan].[Nivå01].&amp;[Bidrag].&amp;[Sum Inntekter].&amp;[Sum andre inntekter].&amp;[Betalingsformidling]"/>
    <s v="{[Kontoplan].[Kontoplan].[All].[Bidrag].[Sum Inntekter].[Sum andre inntekter].[Pensjon],[Kontoplan].[Kontoplan].[All].[Bidrag].[Sum Inntekter].[Sum andre inntekter].[Portef.innt. sparing/plasser.]}"/>
    <s v="[Kontoplan].[Kontoplan].[Nivå01].&amp;[Bidrag].&amp;[Sum Inntekter].&amp;[Sum andre inntekter].&amp;[Forsikring]"/>
    <s v="[Kontoplan].[Kontoplan].[Nivå01].&amp;[Bidrag].&amp;[Sum Inntekter].&amp;[Sum andre inntekter].&amp;[Provisjon Regnskapshuset]"/>
    <s v="[Kontoplan Ekstern].[Kontoplan Ekstern].[Nivå01].&amp;[170 - Resultat etter skatt].&amp;[125 - Resultat før skatt].&amp;[100 - Resultat før tap].&amp;[80 - Sum inntekter].&amp;[70 - Netto inntekter fra finansielle investeringer].&amp;[50 - Inntekter fra eierinteresser i tilkn. selskap]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renteinstrumenter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eiendeler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egenkapitalinstrumenter]}"/>
    <s v="{[Kontoplan Ekstern].[Kontoplan Ekstern].[All].[170 - Resultat etter skatt].[125 - Resultat før skatt].[100 - Resultat før tap].[80 - Sum inntekter].[70 - Netto inntekter fra finansielle investeringer].[60 - Inntekter fra finansielle investeringer].[Netto gevinst  valuta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Basisswapp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Fastrente utlån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Netto motpartsrisiko derivater, inklusiv CVA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gjeld]}"/>
    <s v="[Kontoplan Ekstern].[Kontoplan Ekstern].[Nivå01].&amp;[170 - Resultat etter skatt].&amp;[125 - Resultat før skatt].&amp;[100 - Resultat før tap].&amp;[95 - Sum driftskostnader].&amp;[91 - Andre driftskostnader].&amp;[IT kostnader]"/>
    <s v="[Kontoplan Ekstern].[Kontoplan Ekstern].[Nivå01].&amp;[170 - Resultat etter skatt].&amp;[125 - Resultat før skatt].&amp;[100 - Resultat før tap].&amp;[95 - Sum driftskostnader].&amp;[91 - Andre driftskostnader].&amp;[Markedsføring]"/>
    <s v="[Kontoplan Ekstern].[Kontoplan Ekstern].[Nivå01].&amp;[170 - Resultat etter skatt].&amp;[125 - Resultat før skatt].&amp;[100 - Resultat før tap].&amp;[95 - Sum driftskostnader].&amp;[91 - Andre driftskostnader].&amp;[Øvrige administrasjonskostnader]"/>
    <s v="[Kontoplan Ekstern].[Kontoplan Ekstern].[Nivå01].&amp;[170 - Resultat etter skatt].&amp;[125 - Resultat før skatt].&amp;[100 - Resultat før tap].&amp;[95 - Sum driftskostnader].&amp;[91 - Andre driftskostnader].&amp;[Driftskostnader faste eiendommer]"/>
    <s v="{[Kontoplan Ekstern].[Kontoplan Ekstern].[All].[170 - Resultat etter skatt].[125 - Resultat før skatt].[100 - Resultat før tap].[95 - Sum driftskostnader].[91 - Andre driftskostnader].[Andre driftskostnader],[Kontoplan Ekstern].[Kontoplan Ekstern].[All].[170 - Resultat etter skatt].[125 - Resultat før skatt].[100 - Resultat før tap].[95 - Sum driftskostnader].[91 - Andre driftskostnader].[Eksterne honnorarer],[Kontoplan Ekstern].[Kontoplan Ekstern].[All].[170 - Resultat etter skatt].[125 - Resultat før skatt].[100 - Resultat før tap].[95 - Sum driftskostnader].[91 - Andre driftskostnader].[EM1 Markedsføringspakker],[Kontoplan Ekstern].[Kontoplan Ekstern].[All].[170 - Resultat etter skatt].[125 - Resultat før skatt].[100 - Resultat før tap].[95 - Sum driftskostnader].[91 - Andre driftskostnader].[Leie lokaler]}"/>
    <s v="[Kontoplan Ekstern].[Kontoplan Ekstern].[Nivå01].&amp;[170 - Resultat etter skatt].&amp;[125 - Resultat før skatt].&amp;[100 - Resultat før tap].&amp;[95 - Sum driftskostnader].&amp;[90 - Personalkostnader].&amp;[Lønn]"/>
    <s v="[Kontoplan Ekstern].[Kontoplan Ekstern].[Nivå01].&amp;[170 - Resultat etter skatt].&amp;[125 - Resultat før skatt].&amp;[100 - Resultat før tap].&amp;[95 - Sum driftskostnader].&amp;[90 - Personalkostnader].&amp;[Pensjoner]"/>
    <s v="[Kontoplan Ekstern].[Kontoplan Ekstern].[Nivå01].&amp;[170 - Resultat etter skatt].&amp;[125 - Resultat før skatt].&amp;[100 - Resultat før tap].&amp;[95 - Sum driftskostnader].&amp;[90 - Personalkostnader].&amp;[Sosiale kostnader]"/>
    <s v="[Kontoplan Ekstern].[Kontoplan Ekstern].[Nivå01].&amp;[170 - Resultat etter skatt].&amp;[125 - Resultat før skatt].&amp;[100 - Resultat før tap].&amp;[95 - Sum driftskostnader].&amp;[90 - Personalkostnader].&amp;[Øvrige personalkostnader]"/>
    <s v="[Kontoplan Ekstern].[Kontoplan Ekstern].[Nivå01].&amp;[170 - Resultat etter skatt].&amp;[125 - Resultat før skatt]"/>
    <s v="{[Kontoplan Ekstern].[Kontoplan Ekstern].[All].[170 - Resultat etter skatt].[125 - Resultat før skatt].[100 - Resultat før tap].[80 - Sum inntekter].[19 - Netto renteinntekter].[10 - Renteinntekter].[12 - Renteinntekter vurdert til amortisert kost].[Renter av fordringer på kredittinstitusjoner]}"/>
    <s v="{[Kontoplan Ekstern].[Kontoplan Ekstern].[All].[170 - Resultat etter skatt].[125 - Resultat før skatt].[100 - Resultat før tap].[80 - Sum inntekter].[19 - Netto renteinntekter].[10 - Renteinntekter].[12 - Renteinntekter vurdert til amortisert kost].[Renter av sertifikater og obligasjoner],[Kontoplan Ekstern].[Kontoplan Ekstern].[All].[170 - Resultat etter skatt].[125 - Resultat før skatt].[100 - Resultat før tap].[80 - Sum inntekter].[19 - Netto renteinntekter].[10 - Renteinntekter].[11 - Renteinntekter til virkelig verdi].[Renter av sertifikater og obligasjoner vv]}"/>
    <s v="{[Kontoplan Ekstern].[Kontoplan Ekstern].[All].[170 - Resultat etter skatt].[125 - Resultat før skatt].[100 - Resultat før tap].[80 - Sum inntekter].[19 - Netto renteinntekter].[15 - Rentekostnader].[17 - Rentekostnader vurdert til amortisert kost].[Renter på gjeld til kredittinstitusjon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innskudd fra kund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utstedte verdipapirer],[Kontoplan Ekstern].[Kontoplan Ekstern].[All].[170 - Resultat etter skatt].[125 - Resultat før skatt].[100 - Resultat før tap].[80 - Sum inntekter].[19 - Netto renteinntekter].[15 - Rentekostnader].[16 - Rentekostnader vurdert til virkelig verdi].[Renter på utstedte verdipapirer]}"/>
    <s v="{[Kontoplan Ekstern].[Kontoplan Ekstern].[All].[170 - Resultat etter skatt].[125 - Resultat før skatt].[100 - Resultat før tap].[80 - Sum inntekter].[19 - Netto renteinntekter].[15 - Rentekostnader].[17 - Rentekostnader vurdert til amortisert kost].[Avgift til Bankenes Sikringsfond]}"/>
    <s v="{[Kontoplan Ekstern].[Kontoplan Ekstern].[All].[170 - Resultat etter skatt].[125 - Resultat før skatt].[100 - Resultat før tap].[80 - Sum inntekter].[19 - Netto renteinntekter].[15 - Rentekostnader].[17 - Rentekostnader vurdert til amortisert kost].[Renter leierettighet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ansvarlig lånekapital],[Kontoplan Ekstern].[Kontoplan Ekstern].[All].[170 - Resultat etter skatt].[125 - Resultat før skatt].[100 - Resultat før tap].[80 - Sum inntekter].[19 - Netto renteinntekter].[15 - Rentekostnader].[16 - Rentekostnader vurdert til virkelig verdi].[Renter på ansvarlig lånekapital]}"/>
    <s v="[Kontoplan Ekstern].[Kontoplan Ekstern].[Nivå01].&amp;[600 - Sum eiendeler].&amp;[525 - Netto utlån til kunder].&amp;[510 - Brutto utlån til kunder]"/>
    <s v="{[Kontoplan].[Kontoplan].[All].[Bidrag].[Sum Inntekter].[Sum andre inntekter].[Øvrige inntekter].[Øvrige tjenestegebyr].[48400 EIENDOMSOMSETNING],[Kontoplan].[Kontoplan].[All].[Bidrag].[Sum Inntekter].[Sum andre inntekter].[Øvrige inntekter].[Inntekter EM 1]}"/>
    <s v="[Kontoplan].[Kontoplan].[Nivå01].&amp;[Bidrag].&amp;[Sum Inntekter].&amp;[Sum andre inntekter].&amp;[Garantiprovisjon]"/>
    <s v="[Kontoplan].[Kontoplan].[Nivå01].&amp;[Bidrag].&amp;[Sum Inntekter].&amp;[Sum andre inntekter].&amp;[Øvrige inntekter]"/>
    <s v="[Selskap].[Selskaper Gruppert].[Selskap].&amp;[Sparebank 1 Gruppen AS]"/>
    <s v="[Selskap].[Selskaper Gruppert].[Selskap].&amp;[BN Bank]"/>
    <s v="[Selskap].[Selskaper Gruppert].[Selskap].&amp;[SpB 1 Forvaltning AS]"/>
    <s v="[Selskap].[Selskaper Gruppert].[Selskap].&amp;[Sparebank 1 Kreditt AS]"/>
    <s v="[Selskap].[Selskaper Gruppert].[Selskap].&amp;[Sparebank 1 Betaling AS]"/>
    <s v="{[Kontoplan Ekstern].[Kontoplan Ekstern].[Nivå01].&amp;[850 - Sum gjeld og egenkapital].[700 - Sum egenkapital].[649 - Opptjent resultat],[Kontoplan Ekstern].[Kontoplan Ekstern].[Nivå01].&amp;[850 - Sum gjeld og egenkapital].[700 - Sum egenkapital].[645 - Annen Egenkapital]}"/>
    <s v="{[Kontoplan Ekstern].[Kontoplan Ekstern].[All].[600 - Sum eiendeler].[525 - Netto utlån til kunder].[518 - Individuelle nedskrivninger],[Kontoplan Ekstern].[Kontoplan Ekstern].[All].[600 - Sum eiendeler].[525 - Netto utlån til kunder].[520 - Bøtte 1],[Kontoplan Ekstern].[Kontoplan Ekstern].[All].[600 - Sum eiendeler].[525 - Netto utlån til kunder].[522 - Bøtte 2],[Kontoplan Ekstern].[Kontoplan Ekstern].[All].[600 - Sum eiendeler].[525 - Netto utlån til kunder].[523 - Bøtte 3]}"/>
    <s v="[Tid].[ÅrKvartalMnd].[Kvartal].&amp;[Q4-22]"/>
    <s v="{[Kontoplan Ekstern].[Kontoplan Ekstern].[Nivå01].[170 - Resultat etter skatt].[125 - Resultat før skatt].[100 - Resultat før tap].&amp;[80 - Sum inntekter].[19 - Netto renteinntekter].[15 - Rentekostnader].[16 - Rentekostnader vurdert til virkelig verdi],[Kontoplan Ekstern].[Kontoplan Ekstern].[Nivå01].[170 - Resultat etter skatt].[125 - Resultat før skatt].[100 - Resultat før tap].&amp;[80 - Sum inntekter].[19 - Netto renteinntekter].[15 - Rentekostnader].[17 - Rentekostnader vurdert til amortisert kost]}"/>
    <s v="{[Selskap].[Selskaper Gruppert].[Selskap].&amp;[Sparebank 1 Bank og Regnskap AS],[Selskap].[Selskaper Gruppert].[Selskap].&amp;[Sparebank 1 Gjeldsinformasjon AS],[Selskap].[Selskaper Gruppert].[Selskap].&amp;[SpareBank 1 Utvikling DA]}"/>
    <s v="{[Kontoplan].[Kontoplan].[All].[Bidrag].[Sum Inntekter].[Sum andre inntekter].[Tilrettelegging],[Kontoplan].[Kontoplan].[All].[Bidrag].[Sum Inntekter].[Sum andre inntekter].[Provisjon SpareBank 1 Markets]}"/>
    <s v="[Tid].[ÅrKvartalMnd].[Kvartal].&amp;[Q1-23]"/>
    <s v="[Tid].[ÅrMnd].[År].&amp;[2023]"/>
    <s v="[Tid].[ÅrKvartalMnd].[Kvartal].&amp;[Q2-23]"/>
    <s v="[Tid].[ÅrKvartalMnd].[Kvartal].&amp;[Q4-23]"/>
    <s v="[Tid].[ÅrKvartalMnd].[Kvartal].&amp;[Q3-23]"/>
    <s v="{[Kontoplan Ekstern].[Kontoplan Ekstern].[All].[170 - Resultat etter skatt].[125 - Resultat før skatt].[100 - Resultat før tap].[80 - Sum inntekter].[19 - Netto renteinntekter].[10 - Renteinntekter].[13 - Renteinntekter vurdert til virkelig verdi OCI],[Kontoplan Ekstern].[Kontoplan Ekstern].[Nivå01].[170 - Resultat etter skatt].[125 - Resultat før skatt].[100 - Resultat før tap].&amp;[80 - Sum inntekter].[19 - Netto renteinntekter].[10 - Renteinntekter].[12 - Renteinntekter vurdert til amortisert kost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,[Kontoplan Ekstern].[Kontoplan Ekstern].[All].[170 - Resultat etter skatt].[125 - Resultat før skatt].[100 - Resultat før tap].[80 - Sum inntekter].[19 - Netto renteinntekter].[10 - Renteinntekter].[13 - Renteinntekter vurdert til virkelig verdi OCI].[Renter av utlån kunder OCI]}"/>
    <s v="{[Kontoplan Ekstern].[Kontoplan Ekstern].[Nivå01].&amp;[850 - Sum gjeld og egenkapital].[700 - Sum egenkapital].[645 - Annen Egenkapital].[27129 PÅL. RENTER FONDSOBL EK],[Kontoplan Ekstern].[Kontoplan Ekstern].[Nivå01].&amp;[850 - Sum gjeld og egenkapital].[700 - Sum egenkapital].[645 - Annen Egenkapital].[28457 FONDSOBLIGASJON RENTER],[Kontoplan Ekstern].[Kontoplan Ekstern].[All].[850 - Sum gjeld og egenkapital].[700 - Sum egenkapital].[645 - Annen Egenkapital].[28459 FONDSOBLIGASJON RENTER TILBAKEKJØP]}"/>
  </metadataStrings>
  <mdxMetadata count="109">
    <mdx n="0" f="m">
      <t c="1">
        <n x="2"/>
      </t>
    </mdx>
    <mdx n="0" f="m">
      <t c="1">
        <n x="3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1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s">
      <ms ns="20" c="0"/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s">
      <ms ns="59" c="0"/>
    </mdx>
    <mdx n="0" f="m">
      <t c="1">
        <n x="60"/>
      </t>
    </mdx>
    <mdx n="0" f="m">
      <t c="1">
        <n x="61"/>
      </t>
    </mdx>
    <mdx n="0" f="m">
      <t c="1">
        <n x="62"/>
      </t>
    </mdx>
    <mdx n="0" f="s">
      <ms ns="63" c="0"/>
    </mdx>
    <mdx n="0" f="s">
      <ms ns="64" c="0"/>
    </mdx>
    <mdx n="0" f="s">
      <ms ns="65" c="0"/>
    </mdx>
    <mdx n="0" f="s">
      <ms ns="66" c="0"/>
    </mdx>
    <mdx n="0" f="m">
      <t c="1">
        <n x="67"/>
      </t>
    </mdx>
    <mdx n="0" f="m">
      <t c="1">
        <n x="68"/>
      </t>
    </mdx>
    <mdx n="0" f="m">
      <t c="1">
        <n x="69"/>
      </t>
    </mdx>
    <mdx n="0" f="m">
      <t c="1">
        <n x="70"/>
      </t>
    </mdx>
    <mdx n="0" f="s">
      <ms ns="71" c="0"/>
    </mdx>
    <mdx n="0" f="m">
      <t c="1">
        <n x="72"/>
      </t>
    </mdx>
    <mdx n="0" f="m">
      <t c="1">
        <n x="73"/>
      </t>
    </mdx>
    <mdx n="0" f="m">
      <t c="1">
        <n x="74"/>
      </t>
    </mdx>
    <mdx n="0" f="m">
      <t c="1">
        <n x="75"/>
      </t>
    </mdx>
    <mdx n="0" f="m">
      <t c="1">
        <n x="76"/>
      </t>
    </mdx>
    <mdx n="0" f="s">
      <ms ns="77" c="0"/>
    </mdx>
    <mdx n="0" f="s">
      <ms ns="78" c="0"/>
    </mdx>
    <mdx n="0" f="s">
      <ms ns="79" c="0"/>
    </mdx>
    <mdx n="0" f="s">
      <ms ns="80" c="0"/>
    </mdx>
    <mdx n="0" f="s">
      <ms ns="81" c="0"/>
    </mdx>
    <mdx n="0" f="s">
      <ms ns="82" c="0"/>
    </mdx>
    <mdx n="0" f="s">
      <ms ns="83" c="0"/>
    </mdx>
    <mdx n="0" f="s">
      <ms ns="84" c="0"/>
    </mdx>
    <mdx n="0" f="m">
      <t c="1">
        <n x="85"/>
      </t>
    </mdx>
    <mdx n="0" f="s">
      <ms ns="86" c="0"/>
    </mdx>
    <mdx n="0" f="m">
      <t c="1">
        <n x="87"/>
      </t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s">
      <ms ns="94" c="0"/>
    </mdx>
    <mdx n="0" f="s">
      <ms ns="95" c="0"/>
    </mdx>
    <mdx n="0" f="r">
      <t c="1">
        <n x="96"/>
      </t>
    </mdx>
    <mdx n="0" f="m">
      <t c="1">
        <n x="4"/>
      </t>
    </mdx>
    <mdx n="0" f="s">
      <ms ns="97" c="0"/>
    </mdx>
    <mdx n="0" f="s">
      <ms ns="98" c="0"/>
    </mdx>
    <mdx n="0" f="m">
      <t c="1">
        <n x="96"/>
      </t>
    </mdx>
    <mdx n="0" f="s">
      <ms ns="99" c="0"/>
    </mdx>
    <mdx n="0" f="m">
      <t c="1">
        <n x="101"/>
      </t>
    </mdx>
    <mdx n="0" f="m">
      <t c="1">
        <n x="102"/>
      </t>
    </mdx>
    <mdx n="0" f="m">
      <t c="1">
        <n x="104"/>
      </t>
    </mdx>
    <mdx n="0" f="m">
      <t c="1">
        <n x="100"/>
      </t>
    </mdx>
    <mdx n="0" f="s">
      <ms ns="105" c="0"/>
    </mdx>
    <mdx n="0" f="s">
      <ms ns="106" c="0"/>
    </mdx>
    <mdx n="0" f="s">
      <ms ns="107" c="0"/>
    </mdx>
    <mdx n="0" f="s">
      <ms ns="108" c="0"/>
    </mdx>
    <mdx n="0" f="r">
      <t c="1">
        <n x="103"/>
      </t>
    </mdx>
  </mdxMetadata>
  <valueMetadata count="10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</valueMetadata>
</metadata>
</file>

<file path=xl/sharedStrings.xml><?xml version="1.0" encoding="utf-8"?>
<sst xmlns="http://schemas.openxmlformats.org/spreadsheetml/2006/main" count="1683" uniqueCount="634">
  <si>
    <t>Interest income effective interest method</t>
  </si>
  <si>
    <t>Other interest income</t>
  </si>
  <si>
    <t>Interest expense</t>
  </si>
  <si>
    <t>Net interest income</t>
  </si>
  <si>
    <t>Commission income</t>
  </si>
  <si>
    <t>Other operating income</t>
  </si>
  <si>
    <t xml:space="preserve"> </t>
  </si>
  <si>
    <t>Net commission and other income</t>
  </si>
  <si>
    <t>Dividends</t>
  </si>
  <si>
    <t>Income from ownership interests</t>
  </si>
  <si>
    <t>Net income on financial investments</t>
  </si>
  <si>
    <t>Total income</t>
  </si>
  <si>
    <t>Operating profit before impairments</t>
  </si>
  <si>
    <t>Pre-tax profit</t>
  </si>
  <si>
    <t>Tax expense</t>
  </si>
  <si>
    <t>Other comprehensive income</t>
  </si>
  <si>
    <t>Unrecognised actuarial gains and losses</t>
  </si>
  <si>
    <t>Deferred tax concerning changed estimates/pension plan changes</t>
  </si>
  <si>
    <t>Basis swap spread</t>
  </si>
  <si>
    <t>Deferred tax concerning basis swap spread</t>
  </si>
  <si>
    <t>Share of profit associated companies and joint ventures</t>
  </si>
  <si>
    <t>Total items reclassified through profit or loss</t>
  </si>
  <si>
    <t>Total comprehensive income</t>
  </si>
  <si>
    <t>Q1-23</t>
  </si>
  <si>
    <t>Q4-22</t>
  </si>
  <si>
    <t>Q3-22</t>
  </si>
  <si>
    <t>Q2-22</t>
  </si>
  <si>
    <t>Q1-22</t>
  </si>
  <si>
    <t>Q4-21</t>
  </si>
  <si>
    <t>Cash and balances with central banks</t>
  </si>
  <si>
    <t>Balances with credit institutions</t>
  </si>
  <si>
    <t>Loans to customers</t>
  </si>
  <si>
    <t>Financial derivatives</t>
  </si>
  <si>
    <t>Shares, ownership stakes and other securities</t>
  </si>
  <si>
    <t>Investment in associates</t>
  </si>
  <si>
    <t>Investment in subsidiaries</t>
  </si>
  <si>
    <t>Intangible assets</t>
  </si>
  <si>
    <t>Deferred tax assets</t>
  </si>
  <si>
    <t>Fixed assets</t>
  </si>
  <si>
    <t>Other assets</t>
  </si>
  <si>
    <t>Total assets</t>
  </si>
  <si>
    <t>Deposits from customers</t>
  </si>
  <si>
    <t>Listed debt securities</t>
  </si>
  <si>
    <t>Taxes payable</t>
  </si>
  <si>
    <t>Lease liabilities</t>
  </si>
  <si>
    <t>Pension liabilities</t>
  </si>
  <si>
    <t>Impairments on financial commitments</t>
  </si>
  <si>
    <t>Other liabilities</t>
  </si>
  <si>
    <t>Senior non-preferred bonds</t>
  </si>
  <si>
    <t>Subordinated loan capital</t>
  </si>
  <si>
    <t>Total liabilities</t>
  </si>
  <si>
    <t>Share capital</t>
  </si>
  <si>
    <t>Premium reserve</t>
  </si>
  <si>
    <t>Proposed dividend</t>
  </si>
  <si>
    <t>Hybrid capital</t>
  </si>
  <si>
    <t>Other equity</t>
  </si>
  <si>
    <t>Total equity</t>
  </si>
  <si>
    <t>Total liabilities and equity</t>
  </si>
  <si>
    <t>Commission expenses</t>
  </si>
  <si>
    <t>Dividend income</t>
  </si>
  <si>
    <t>Net gain/losses on financial instruments</t>
  </si>
  <si>
    <t>Personnel expenses</t>
  </si>
  <si>
    <t>Other operating expenses</t>
  </si>
  <si>
    <t>Depreciation /impairments on tangible and intangible assets</t>
  </si>
  <si>
    <t>Total operating expenses</t>
  </si>
  <si>
    <t>Impairments on loans and finacial commitments</t>
  </si>
  <si>
    <t>Profit after tax</t>
  </si>
  <si>
    <t>Shareholders` shares of the profit</t>
  </si>
  <si>
    <t>Hybrid capital owners` share of the profit</t>
  </si>
  <si>
    <t>YTD 2023</t>
  </si>
  <si>
    <t>Total income not reclassified through profit or loss</t>
  </si>
  <si>
    <t>SpareBank 1 SR-Bank Group</t>
  </si>
  <si>
    <t>Factbook</t>
  </si>
  <si>
    <t xml:space="preserve">Contact information </t>
  </si>
  <si>
    <t>Group Management</t>
  </si>
  <si>
    <t>Benedicte Schilbred Fasmer, CEO</t>
  </si>
  <si>
    <t>benedicte.fasmer@sr-bank.no</t>
  </si>
  <si>
    <t xml:space="preserve"> +47 950 60 034</t>
  </si>
  <si>
    <t>Inge Reinertsen, CFO</t>
  </si>
  <si>
    <t>inge.reinertsen@sr-bank.no</t>
  </si>
  <si>
    <t xml:space="preserve"> +47 909 95 033</t>
  </si>
  <si>
    <t>For further information, please contact</t>
  </si>
  <si>
    <t>Morten Forgaard, Investor relations</t>
  </si>
  <si>
    <t>morten.forgaard@sr-bank.no</t>
  </si>
  <si>
    <t xml:space="preserve"> +47 916 21 425</t>
  </si>
  <si>
    <t>Address</t>
  </si>
  <si>
    <t xml:space="preserve">Post: </t>
  </si>
  <si>
    <t>Postboks 250</t>
  </si>
  <si>
    <t>4068 Stavanger</t>
  </si>
  <si>
    <t>Visiting address:</t>
  </si>
  <si>
    <t>Christen Tranes Gate 35</t>
  </si>
  <si>
    <t>Telephone number</t>
  </si>
  <si>
    <t>Financial calendar</t>
  </si>
  <si>
    <t>Contents SpareBank 1 SR-Bank Group</t>
  </si>
  <si>
    <t>Chapter 1 - Financial results and key figures</t>
  </si>
  <si>
    <t>1.1.1</t>
  </si>
  <si>
    <t>Income statement - condensed</t>
  </si>
  <si>
    <t>1.1.2</t>
  </si>
  <si>
    <t>Income statement</t>
  </si>
  <si>
    <t>1.1.3</t>
  </si>
  <si>
    <t>Comprehensive income statement</t>
  </si>
  <si>
    <t>1.1.4</t>
  </si>
  <si>
    <t>Balance sheet</t>
  </si>
  <si>
    <t>1.1.5</t>
  </si>
  <si>
    <t>Key figures</t>
  </si>
  <si>
    <t>1.1.6</t>
  </si>
  <si>
    <t>Key figures - definitions</t>
  </si>
  <si>
    <t xml:space="preserve">1.2.1 </t>
  </si>
  <si>
    <t xml:space="preserve">1.2.2 </t>
  </si>
  <si>
    <t>Net interest income - split by segments</t>
  </si>
  <si>
    <t xml:space="preserve">1.2.3 </t>
  </si>
  <si>
    <t>Average volumes - split by segments</t>
  </si>
  <si>
    <t xml:space="preserve">1.2.4 </t>
  </si>
  <si>
    <t>Interest rate spreads - split by segments</t>
  </si>
  <si>
    <t>Net other operating income</t>
  </si>
  <si>
    <t xml:space="preserve">1.3.1 </t>
  </si>
  <si>
    <t xml:space="preserve">1.3.2 </t>
  </si>
  <si>
    <t>Operating expenses</t>
  </si>
  <si>
    <t>1.4.1</t>
  </si>
  <si>
    <t>1.4.2</t>
  </si>
  <si>
    <t>Numer of staff and branches</t>
  </si>
  <si>
    <t>Subsidiaries and ownership interests</t>
  </si>
  <si>
    <t>1.5.1</t>
  </si>
  <si>
    <t>Subsidiaries</t>
  </si>
  <si>
    <t>1.5.2</t>
  </si>
  <si>
    <t>Subsidiaries - Income statement condensed</t>
  </si>
  <si>
    <t>1.5.3</t>
  </si>
  <si>
    <t>Ownership interests</t>
  </si>
  <si>
    <t>Loans and financial commitments</t>
  </si>
  <si>
    <t>1.6.1</t>
  </si>
  <si>
    <t>Loans to customers by industry segment</t>
  </si>
  <si>
    <t xml:space="preserve">1.6.2 </t>
  </si>
  <si>
    <t>Development in maximum exposure of loans and financial</t>
  </si>
  <si>
    <t>commitments to customers</t>
  </si>
  <si>
    <t xml:space="preserve">1.6.3 </t>
  </si>
  <si>
    <t>Development in accumulated impairment of loans and financial</t>
  </si>
  <si>
    <t>Liquidity and funding</t>
  </si>
  <si>
    <t xml:space="preserve">1.7.1 </t>
  </si>
  <si>
    <t>Funding</t>
  </si>
  <si>
    <t>1.7.2</t>
  </si>
  <si>
    <t>Redemption profile</t>
  </si>
  <si>
    <t>1.7.3</t>
  </si>
  <si>
    <t>Liquid assets</t>
  </si>
  <si>
    <t>1.7.4</t>
  </si>
  <si>
    <t>Liquidity Coverage Ratio (LCR)</t>
  </si>
  <si>
    <t>1.7.5</t>
  </si>
  <si>
    <t xml:space="preserve">Net Stable Funding Ratio (NSFR) </t>
  </si>
  <si>
    <t>1.7.6</t>
  </si>
  <si>
    <t>Ratings</t>
  </si>
  <si>
    <t>1.7.7</t>
  </si>
  <si>
    <t>Major shareholders</t>
  </si>
  <si>
    <t>Capital adequacy</t>
  </si>
  <si>
    <t xml:space="preserve">1.8.1 </t>
  </si>
  <si>
    <t>Sustainable financing</t>
  </si>
  <si>
    <t xml:space="preserve">1.9.1 </t>
  </si>
  <si>
    <t>Chapter 2 - Segmental reporting</t>
  </si>
  <si>
    <t xml:space="preserve">2.1.1 </t>
  </si>
  <si>
    <t>Financial performance - Extracts from income statement</t>
  </si>
  <si>
    <t xml:space="preserve">2.1.2  </t>
  </si>
  <si>
    <t>Loan portfolio distributed by risk class</t>
  </si>
  <si>
    <t>2.1.3</t>
  </si>
  <si>
    <t>Loan portfolio distributed by size of loan</t>
  </si>
  <si>
    <t>Retail market</t>
  </si>
  <si>
    <t xml:space="preserve">2.2.1 </t>
  </si>
  <si>
    <t>Retail market - Financial performance</t>
  </si>
  <si>
    <t xml:space="preserve">2.2.2 </t>
  </si>
  <si>
    <t>Retail market - Risk classification of portfolio</t>
  </si>
  <si>
    <t xml:space="preserve">2.2.3 </t>
  </si>
  <si>
    <t>Retail market - Distribution of loan to value</t>
  </si>
  <si>
    <t>Corporate market</t>
  </si>
  <si>
    <t xml:space="preserve">2.3.1 </t>
  </si>
  <si>
    <t>Corporate market - Financial performance</t>
  </si>
  <si>
    <t>2.3.2</t>
  </si>
  <si>
    <t>Corporate market - Risk classification of portfolio</t>
  </si>
  <si>
    <t>SME &amp; agriculture</t>
  </si>
  <si>
    <t xml:space="preserve">2.4.1 </t>
  </si>
  <si>
    <t>SME &amp; agriculture - Financial performance</t>
  </si>
  <si>
    <t>2.4.2</t>
  </si>
  <si>
    <t>SME &amp; agriculture - Risk classification of portfolio</t>
  </si>
  <si>
    <t>Profitability</t>
  </si>
  <si>
    <t>Return on equity</t>
  </si>
  <si>
    <t>Cost to income ratio</t>
  </si>
  <si>
    <t>Cost to income ratio Banking Group</t>
  </si>
  <si>
    <t>Loans and financial commitments in Stage 2 in % of gross loans and financial commitments</t>
  </si>
  <si>
    <t>Loans and financial commitments in Stage 3 in % of gross loans and financial commitments</t>
  </si>
  <si>
    <t>SpareBank 1 SR-Bank share</t>
  </si>
  <si>
    <t>Book equity per share (including dividends)</t>
  </si>
  <si>
    <t>Cost to income ratio Group</t>
  </si>
  <si>
    <t>Average total assets</t>
  </si>
  <si>
    <t>Average net interest margin</t>
  </si>
  <si>
    <t>Book equity per share (including dividends) (group)</t>
  </si>
  <si>
    <t xml:space="preserve">Earnings per share, NOK </t>
  </si>
  <si>
    <t>Market price</t>
  </si>
  <si>
    <t>Price / Earnings per share</t>
  </si>
  <si>
    <t>1.1  Financial results and key figures</t>
  </si>
  <si>
    <t>1.2  Net interest income</t>
  </si>
  <si>
    <t>1.3  Net other operating income</t>
  </si>
  <si>
    <t>1.4  Operating expenses</t>
  </si>
  <si>
    <t>1.5  Subsidiaries and ownership interests</t>
  </si>
  <si>
    <t>1.6  Loans and financial commitments</t>
  </si>
  <si>
    <t>1.7  Liquidity and funding</t>
  </si>
  <si>
    <t>1.8  Capital adequacy</t>
  </si>
  <si>
    <t>1.9  Sustainable financing</t>
  </si>
  <si>
    <t>1.1.1 Income statement - condensed</t>
  </si>
  <si>
    <t xml:space="preserve">Quarterly figures </t>
  </si>
  <si>
    <t>(MNOK)</t>
  </si>
  <si>
    <t>1.1.2 Income statement</t>
  </si>
  <si>
    <t>Full year figures</t>
  </si>
  <si>
    <t>1.1.3 Comprehensive income statement</t>
  </si>
  <si>
    <t>1.1.4 Balance sheet</t>
  </si>
  <si>
    <r>
      <t xml:space="preserve">Quarterly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</si>
  <si>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r>
      <t xml:space="preserve">Full year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</si>
  <si>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t>1.1.5 Key figures</t>
  </si>
  <si>
    <t>Q2-23</t>
  </si>
  <si>
    <t>Balance sheet figures from quarterly accounts</t>
  </si>
  <si>
    <t>Gross loans to customers</t>
  </si>
  <si>
    <t xml:space="preserve">Growth in loans over last 12 months </t>
  </si>
  <si>
    <t xml:space="preserve">Growth in deposits over last 12 months </t>
  </si>
  <si>
    <r>
      <t xml:space="preserve">Total assets </t>
    </r>
    <r>
      <rPr>
        <vertAlign val="superscript"/>
        <sz val="11"/>
        <rFont val="Calibri"/>
        <family val="2"/>
        <scheme val="minor"/>
      </rPr>
      <t>1</t>
    </r>
  </si>
  <si>
    <t>Impairments on loans and financial commitments</t>
  </si>
  <si>
    <t xml:space="preserve">Impairment ratio, annualized </t>
  </si>
  <si>
    <t>Loans and financial commitments in Stage 2 and Stage 3</t>
  </si>
  <si>
    <t>Liquidity</t>
  </si>
  <si>
    <t xml:space="preserve">Liquidity Coverage Ratio (LCR) </t>
  </si>
  <si>
    <t xml:space="preserve">Deposit to loan ratio </t>
  </si>
  <si>
    <t>Market capitalisation</t>
  </si>
  <si>
    <t xml:space="preserve">Number of shares issued, millions </t>
  </si>
  <si>
    <t>Earnings per share, NOK (annualized)</t>
  </si>
  <si>
    <t xml:space="preserve">Price/earnings per share </t>
  </si>
  <si>
    <t xml:space="preserve">Price / Book equity (group) </t>
  </si>
  <si>
    <r>
      <t xml:space="preserve">Annualized turnover rate </t>
    </r>
    <r>
      <rPr>
        <vertAlign val="superscript"/>
        <sz val="11"/>
        <rFont val="Calibri"/>
        <family val="2"/>
        <scheme val="minor"/>
      </rPr>
      <t>2</t>
    </r>
  </si>
  <si>
    <r>
      <t xml:space="preserve">Effective return </t>
    </r>
    <r>
      <rPr>
        <vertAlign val="superscript"/>
        <sz val="11"/>
        <rFont val="Calibri"/>
        <family val="2"/>
        <scheme val="minor"/>
      </rPr>
      <t>3</t>
    </r>
  </si>
  <si>
    <t>BALANCE SHEET</t>
  </si>
  <si>
    <t>2022</t>
  </si>
  <si>
    <t>2021</t>
  </si>
  <si>
    <r>
      <t xml:space="preserve">Total assets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</si>
  <si>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Impairments on loans and financial commitments </t>
  </si>
  <si>
    <t>Impairment ratio</t>
  </si>
  <si>
    <t xml:space="preserve">Loans and financial commitments  in Stage 3 </t>
  </si>
  <si>
    <t>Loans and financial commitments in Stage 3, % of gross loans and financial commitments</t>
  </si>
  <si>
    <t>2020</t>
  </si>
  <si>
    <t>2019</t>
  </si>
  <si>
    <t>Market capitalisation (MNOK)</t>
  </si>
  <si>
    <t>Dividends per share</t>
  </si>
  <si>
    <t>Price / Book equity</t>
  </si>
  <si>
    <r>
      <t xml:space="preserve">Effective return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</si>
  <si>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8"/>
        <color rgb="FF000000"/>
        <rFont val="Arial Narrow"/>
        <family val="2"/>
      </rPr>
      <t>1)</t>
    </r>
    <r>
      <rPr>
        <sz val="8"/>
        <color indexed="8"/>
        <rFont val="Arial Narrow"/>
        <family val="2"/>
      </rPr>
      <t xml:space="preserve"> The 2022 figures has been altered to reflect the change in principle following the implementation of IFRS 17/IFRS 9.</t>
    </r>
  </si>
  <si>
    <r>
      <rPr>
        <vertAlign val="superscript"/>
        <sz val="8"/>
        <color indexed="8"/>
        <rFont val="Arial Narrow"/>
        <family val="2"/>
      </rPr>
      <t>2)</t>
    </r>
    <r>
      <rPr>
        <sz val="8"/>
        <color indexed="8"/>
        <rFont val="Arial Narrow"/>
        <family val="2"/>
      </rPr>
      <t xml:space="preserve"> Annualized turnover of the share during the period, measured as a percentage of the number of outstanding shares</t>
    </r>
  </si>
  <si>
    <r>
      <rPr>
        <vertAlign val="superscript"/>
        <sz val="8"/>
        <color indexed="8"/>
        <rFont val="Arial Narrow"/>
        <family val="2"/>
      </rPr>
      <t>3)</t>
    </r>
    <r>
      <rPr>
        <sz val="8"/>
        <color indexed="8"/>
        <rFont val="Arial Narrow"/>
        <family val="2"/>
      </rPr>
      <t xml:space="preserve"> %- change in the market price in the last period, including paid share dividend</t>
    </r>
  </si>
  <si>
    <t>1.2.1 Net interest income</t>
  </si>
  <si>
    <t>Total interest income</t>
  </si>
  <si>
    <t>Total interest expenses</t>
  </si>
  <si>
    <r>
      <t xml:space="preserve">1.2.2 Net interest income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</si>
  <si>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Net interest income from loans to customers</t>
  </si>
  <si>
    <t>Net interest income on deposits from customers</t>
  </si>
  <si>
    <t>Equity, non-interest bearing items and other</t>
  </si>
  <si>
    <t>1.2.3 Average volumes - split by segments</t>
  </si>
  <si>
    <t>Per cent</t>
  </si>
  <si>
    <t>Total lending - customer segments</t>
  </si>
  <si>
    <t>Total deposits - customer segments</t>
  </si>
  <si>
    <t>1.3.1 Net commission and other income</t>
  </si>
  <si>
    <t>Quarterly figures</t>
  </si>
  <si>
    <t>1.3.2 Net income on financial investments</t>
  </si>
  <si>
    <t>Total securities gains/losses</t>
  </si>
  <si>
    <t>Total currency/interest gains/losses</t>
  </si>
  <si>
    <t>1.4.1 Operating expenses</t>
  </si>
  <si>
    <t>1.4.2 Number of staff and branches</t>
  </si>
  <si>
    <t>Number of man-years</t>
  </si>
  <si>
    <t>Number of man-years including temporary workers</t>
  </si>
  <si>
    <t>Number of branches</t>
  </si>
  <si>
    <t>1.5.1 Subsidiaries</t>
  </si>
  <si>
    <t>SR-Boligkreditt AS</t>
  </si>
  <si>
    <r>
      <t xml:space="preserve">SpareBank 1 SR-Bank Forretningspartner AS </t>
    </r>
    <r>
      <rPr>
        <vertAlign val="superscript"/>
        <sz val="11"/>
        <color theme="1"/>
        <rFont val="Calibri"/>
        <family val="2"/>
        <scheme val="minor"/>
      </rPr>
      <t>1)</t>
    </r>
  </si>
  <si>
    <t>EiendomsMegler 1 SR-Eiendom AS</t>
  </si>
  <si>
    <t>FinStart Nordic AS</t>
  </si>
  <si>
    <t>Monio AS</t>
  </si>
  <si>
    <t>Others</t>
  </si>
  <si>
    <t>Total subsidiaries</t>
  </si>
  <si>
    <t>Operating profit before tax</t>
  </si>
  <si>
    <t>1.5.2 Subsidiaries - Income statement condensed</t>
  </si>
  <si>
    <t>SR-Boligkreditt AS - quarterly figures</t>
  </si>
  <si>
    <t>SR-Boligkreditt AS - full year figures</t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</si>
  <si>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>- quarterly figures</t>
    </r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</si>
  <si>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 xml:space="preserve"> - full year figures</t>
    </r>
  </si>
  <si>
    <t>EiendomsMegler 1 SR-Eiendom AS - quarterly figures</t>
  </si>
  <si>
    <t>EiendomsMegler 1 SR-Eiendom AS - full year figures</t>
  </si>
  <si>
    <t>1.5.3 Ownership interests</t>
  </si>
  <si>
    <t>Interest ownership (%)</t>
  </si>
  <si>
    <t>Total ownership interests</t>
  </si>
  <si>
    <t>Profitshare after tax</t>
  </si>
  <si>
    <t>Finstart Nordic AS **</t>
  </si>
  <si>
    <t>Rygir Group</t>
  </si>
  <si>
    <t xml:space="preserve">Total ownership interests in the group </t>
  </si>
  <si>
    <t xml:space="preserve">Total ownership in the group </t>
  </si>
  <si>
    <t>*The establishment of the SpareBank 1 Forvaltning Group was approved by The Norwegian FSA in the spring of 2021, and the company was transferred from SpareBank 1 Gruppen to the alliance</t>
  </si>
  <si>
    <t>banks in May 2021.</t>
  </si>
  <si>
    <t>**Companies in which FinStart Nordic AS owns stakes of between 20-50% must, because of accounting rules, be measured as associated companies in the consolidated financial statements.</t>
  </si>
  <si>
    <t xml:space="preserve">The profit contribution here is included in the company’s results under subsidiaries. </t>
  </si>
  <si>
    <t>1.6.1 Loans to customers by industry segment</t>
  </si>
  <si>
    <t>Gross loans</t>
  </si>
  <si>
    <t>Accumulated impairment</t>
  </si>
  <si>
    <t>Net</t>
  </si>
  <si>
    <t>Stage 1</t>
  </si>
  <si>
    <t>Stage 2</t>
  </si>
  <si>
    <t>Stage 3</t>
  </si>
  <si>
    <t>Total</t>
  </si>
  <si>
    <t>Aquaculture</t>
  </si>
  <si>
    <t>Industry</t>
  </si>
  <si>
    <t>Agriculture/forestry</t>
  </si>
  <si>
    <t>Building and construction</t>
  </si>
  <si>
    <t>Shipping and other transport</t>
  </si>
  <si>
    <t>Retail customers</t>
  </si>
  <si>
    <t>1.6.2 Development in maximum exposure of loans and financial commitments to customers</t>
  </si>
  <si>
    <t>Gross loans at beginning of period</t>
  </si>
  <si>
    <t>Net increase/(decrease) balance existing loans</t>
  </si>
  <si>
    <t>Originated or purchased during the period</t>
  </si>
  <si>
    <t>Loans that have been derecognised</t>
  </si>
  <si>
    <t>Gross loans at end of period</t>
  </si>
  <si>
    <t>Financial commitments at beginning of period</t>
  </si>
  <si>
    <t>Net increase/(decrease) during period</t>
  </si>
  <si>
    <t>Financial commitments at end of period</t>
  </si>
  <si>
    <t>Stage 1 - development in maximum exposure of loans and financial commitments to customers</t>
  </si>
  <si>
    <t>Transfer to (from) stage 1</t>
  </si>
  <si>
    <t>Transfer to (from) stage 2</t>
  </si>
  <si>
    <t>Transfer to (from) stage 3</t>
  </si>
  <si>
    <t>Stage 2 - development in maximum exposure of loans and financial commitments to customers</t>
  </si>
  <si>
    <t>Stage 3 - development in maximum exposure of loans and financial commitments to customers</t>
  </si>
  <si>
    <t>1.6.3 Development in accumulated impairment of loans and financial commitments to customers</t>
  </si>
  <si>
    <t>Accumulated impairment at beginning of period</t>
  </si>
  <si>
    <t>Net new  measurement of impairment</t>
  </si>
  <si>
    <t>New issue or purchased loan</t>
  </si>
  <si>
    <t>Accumulated impairment at end of period</t>
  </si>
  <si>
    <t>Stage 1 - Development in accumulated impairment of loans and financial commitments to customers</t>
  </si>
  <si>
    <t>Changes due to significant change in credit risk</t>
  </si>
  <si>
    <t>Stage 2 - Development in accumulated impairment of loans and financial commitments to customers</t>
  </si>
  <si>
    <t>Stage 3 - Development in accumulated impairment of loans and financial commitments to customers</t>
  </si>
  <si>
    <t>1.7.1  Funding</t>
  </si>
  <si>
    <r>
      <t xml:space="preserve">Sparebank 1 SR-Bank ASA issues senior debt and subordinated debt. SR- Boligkreditt AS, which is a wholly owned subsidiary of Sparebank 1 SR-Bank ASA, issues covered bonds. </t>
    </r>
    <r>
      <rPr>
        <sz val="11"/>
        <rFont val="Calibri"/>
        <family val="2"/>
      </rPr>
      <t xml:space="preserve">SpareBank 1 SR-Bank ASA </t>
    </r>
    <r>
      <rPr>
        <sz val="11"/>
        <color rgb="FF333333"/>
        <rFont val="Calibri"/>
        <family val="2"/>
      </rPr>
      <t>issues bonds through large public transactions and private placements.</t>
    </r>
  </si>
  <si>
    <t xml:space="preserve">NOK </t>
  </si>
  <si>
    <t xml:space="preserve">Maturity </t>
  </si>
  <si>
    <t xml:space="preserve">billion  </t>
  </si>
  <si>
    <r>
      <t xml:space="preserve">(years) </t>
    </r>
    <r>
      <rPr>
        <vertAlign val="superscript"/>
        <sz val="11"/>
        <rFont val="Calibri"/>
        <family val="2"/>
      </rPr>
      <t>1)</t>
    </r>
  </si>
  <si>
    <t>Covered bonds</t>
  </si>
  <si>
    <t>Senior unsecured bonds</t>
  </si>
  <si>
    <t>Additional Tier 1 capital and Tier 2 loans</t>
  </si>
  <si>
    <t>Total including Tier 1 capital and Tier 2 loans</t>
  </si>
  <si>
    <t>1)  Maturity as per first call option.</t>
  </si>
  <si>
    <t>2023</t>
  </si>
  <si>
    <t>2024</t>
  </si>
  <si>
    <t>2025</t>
  </si>
  <si>
    <t>2026</t>
  </si>
  <si>
    <t>2027</t>
  </si>
  <si>
    <t>2028</t>
  </si>
  <si>
    <t>2029</t>
  </si>
  <si>
    <t xml:space="preserve">EUR </t>
  </si>
  <si>
    <t>Other *</t>
  </si>
  <si>
    <t>Securities issued or guaranteed by sovereigns, central banks, MDBs and international organisations</t>
  </si>
  <si>
    <t>Securities issued by municipalities and PSEs</t>
  </si>
  <si>
    <t>Extremely high quality covered bonds</t>
  </si>
  <si>
    <t>Level 1 assets</t>
  </si>
  <si>
    <t>Securities issued or guaranteed by sovereigns, central banks, municipalities and PSEs</t>
  </si>
  <si>
    <t>High quality covered bonds</t>
  </si>
  <si>
    <t>Corporate debt securities (lowest rating AA-)</t>
  </si>
  <si>
    <t>Level 2A assets</t>
  </si>
  <si>
    <t>Asset-backed securities</t>
  </si>
  <si>
    <t>Corporate debt securities (rated A+ to BBB-)</t>
  </si>
  <si>
    <t>Shares (major stock index)</t>
  </si>
  <si>
    <t>Level 2B assets</t>
  </si>
  <si>
    <t>Level 2 assets</t>
  </si>
  <si>
    <t>Total liquid assets</t>
  </si>
  <si>
    <t>*Not a significant currency.</t>
  </si>
  <si>
    <t>EUR</t>
  </si>
  <si>
    <t>NOK</t>
  </si>
  <si>
    <t>Net Stable Funding Ratio (per cent)</t>
  </si>
  <si>
    <t>AAA/Aaa</t>
  </si>
  <si>
    <t>AA+/Aa1</t>
  </si>
  <si>
    <t>AA/Aa2</t>
  </si>
  <si>
    <t>AA-/Aa3</t>
  </si>
  <si>
    <t>A+/A1</t>
  </si>
  <si>
    <t>Moody's</t>
  </si>
  <si>
    <t>A/A2</t>
  </si>
  <si>
    <t>A-/A3</t>
  </si>
  <si>
    <t>BBB/Baa</t>
  </si>
  <si>
    <t>BB/Ba</t>
  </si>
  <si>
    <t>B</t>
  </si>
  <si>
    <t>Long-term debt</t>
  </si>
  <si>
    <t>Outlook</t>
  </si>
  <si>
    <t>Updated</t>
  </si>
  <si>
    <t>Short-term debt</t>
  </si>
  <si>
    <t xml:space="preserve">Moody's </t>
  </si>
  <si>
    <t>P-1</t>
  </si>
  <si>
    <t>Covered bonds issued by SR-Boligkreditt are rated Aaa by Moody's (stable outlook).</t>
  </si>
  <si>
    <t>Volume (1.000)</t>
  </si>
  <si>
    <t>Share %</t>
  </si>
  <si>
    <t>Sparebankstiftelsen SR-Bank</t>
  </si>
  <si>
    <t>Folketrygdfondet</t>
  </si>
  <si>
    <t>SpareBank 1-stiftinga Kvinnherad</t>
  </si>
  <si>
    <t>State Street Bank and Trust Co, U.S.A.</t>
  </si>
  <si>
    <t>Brown Brothers Harriman &amp; Co, U.S.A.</t>
  </si>
  <si>
    <t>JPMorgan Chase Bank NA, U.S.A.</t>
  </si>
  <si>
    <t>Odin Norge</t>
  </si>
  <si>
    <t>Pareto Aksje Norge</t>
  </si>
  <si>
    <t>Verdipapirfondet Alfred Berg Gambak</t>
  </si>
  <si>
    <t>Swedbank AB</t>
  </si>
  <si>
    <t>J.P.Morgan SE, Luxembourg</t>
  </si>
  <si>
    <t>Danske Invest Norske Instit. II</t>
  </si>
  <si>
    <t>Pareto Invest Norge AS</t>
  </si>
  <si>
    <t>AS Clipper</t>
  </si>
  <si>
    <t>Vpf Nordea Norge Verdi</t>
  </si>
  <si>
    <t>Westco AS</t>
  </si>
  <si>
    <t>KLP AksjeNorge Indeks</t>
  </si>
  <si>
    <t>Sum 20 largest</t>
  </si>
  <si>
    <t>1.8.1 Capital adequacy</t>
  </si>
  <si>
    <t>Allocated to dividend</t>
  </si>
  <si>
    <t>Tier 1 capital</t>
  </si>
  <si>
    <t>Deduction for allocated dividends</t>
  </si>
  <si>
    <t>Deduction in expected losses IRB less loss provisions</t>
  </si>
  <si>
    <t>Hybrid capital that cannot be included in CET 1 capital</t>
  </si>
  <si>
    <t>Deduction for CET 1 capital in essential investments in financial institutions</t>
  </si>
  <si>
    <t>Deduction for CET 1 capital in not essential investments in financial institutions</t>
  </si>
  <si>
    <t>Value adjustments due to the requirements for prudent valuation</t>
  </si>
  <si>
    <t xml:space="preserve">Hybrid capital </t>
  </si>
  <si>
    <t>Deduction for essential investments in financial institutions </t>
  </si>
  <si>
    <t xml:space="preserve">Tier 2 capital  </t>
  </si>
  <si>
    <r>
      <t>Term subordinated loan capital</t>
    </r>
    <r>
      <rPr>
        <vertAlign val="superscript"/>
        <sz val="11"/>
        <rFont val="Calibri"/>
        <family val="2"/>
        <scheme val="minor"/>
      </rPr>
      <t xml:space="preserve"> </t>
    </r>
  </si>
  <si>
    <t>Deduction for essential investments in financial institutions</t>
  </si>
  <si>
    <t>Tier 2 capital</t>
  </si>
  <si>
    <t>Equity positions</t>
  </si>
  <si>
    <t>Institutions</t>
  </si>
  <si>
    <t>Credit value adjustment risk (CVA)</t>
  </si>
  <si>
    <t>Operational risk</t>
  </si>
  <si>
    <t>Minimum requirement for common equity Tier 1 capital ratio 4.5 %</t>
  </si>
  <si>
    <t>Buffer requirement</t>
  </si>
  <si>
    <t>Capital conservation buffer 2.5 %</t>
  </si>
  <si>
    <t>Systemic risk buffer 4.5 %</t>
  </si>
  <si>
    <t>Countercyclical capital buffer 1.5 %</t>
  </si>
  <si>
    <t>Total buffer requirement to common equity Tier 1 capital ratio</t>
  </si>
  <si>
    <t>Available common equity Tier 1 capital ratio after buffer requirement</t>
  </si>
  <si>
    <t>Common equity Tier 1 capital ratio</t>
  </si>
  <si>
    <t>Tier 1 capital ratio</t>
  </si>
  <si>
    <t>Capital ratio</t>
  </si>
  <si>
    <t>Leverage Ratio</t>
  </si>
  <si>
    <t>In line with SR-Bank’s Sustainability Strategy and commitment to sustainable development, SR-Bank has</t>
  </si>
  <si>
    <t>established this sustainable product framework.</t>
  </si>
  <si>
    <t>Residental green buildings</t>
  </si>
  <si>
    <t>Commercial green buildings</t>
  </si>
  <si>
    <t>Renewable energy</t>
  </si>
  <si>
    <t>Clean transportation</t>
  </si>
  <si>
    <t xml:space="preserve">Energy efficiency </t>
  </si>
  <si>
    <t>Waste Management</t>
  </si>
  <si>
    <t>Sustainability-linked loans</t>
  </si>
  <si>
    <t>2.1  Financial performance</t>
  </si>
  <si>
    <t>2.2  Retail market</t>
  </si>
  <si>
    <t>2.3  Corporate market</t>
  </si>
  <si>
    <t>2.4  SME &amp; agriculture</t>
  </si>
  <si>
    <t>2.1.1 Extracts from income statement</t>
  </si>
  <si>
    <t xml:space="preserve">Sparebank 1 SR-Bank Group </t>
  </si>
  <si>
    <t>Other activities</t>
  </si>
  <si>
    <t>Eliminations</t>
  </si>
  <si>
    <t>Group</t>
  </si>
  <si>
    <t xml:space="preserve">Balance sheet </t>
  </si>
  <si>
    <t xml:space="preserve">     </t>
  </si>
  <si>
    <t>2.1.2  Loan portfolio distributed by risk class</t>
  </si>
  <si>
    <t>PD (Probability of default)</t>
  </si>
  <si>
    <t>0.00-0.5</t>
  </si>
  <si>
    <t>0.5-2.5</t>
  </si>
  <si>
    <t>2.5-99-9</t>
  </si>
  <si>
    <t>2.1.3  Loan portfolio distributed by size of loan</t>
  </si>
  <si>
    <t>&lt; 10 MNOK</t>
  </si>
  <si>
    <t>100-250 MNOK</t>
  </si>
  <si>
    <t>&gt; 250 MNOK</t>
  </si>
  <si>
    <t>2.2.1 Retail market - Financial performance</t>
  </si>
  <si>
    <t xml:space="preserve">Balance sheet items </t>
  </si>
  <si>
    <t>Key figures in per cent</t>
  </si>
  <si>
    <t>Deposits to loan ratio</t>
  </si>
  <si>
    <t>2.2.2 Retail market - risk classification of portfolio</t>
  </si>
  <si>
    <t>0.00-0.50</t>
  </si>
  <si>
    <t>0.50-2.50</t>
  </si>
  <si>
    <t>2.50-99.9</t>
  </si>
  <si>
    <t>2.2.3 Retail market - Distribution of loan to value</t>
  </si>
  <si>
    <t>Loan to value in per cent</t>
  </si>
  <si>
    <t>LTV &lt; 40 %</t>
  </si>
  <si>
    <t>LTV 40 - 60 %</t>
  </si>
  <si>
    <t>LTV 60 - 75 %</t>
  </si>
  <si>
    <t>LTV 75 - 85 %</t>
  </si>
  <si>
    <t>LTV &gt; 85 %</t>
  </si>
  <si>
    <t>2.3.1 Corporate market - Financial performance</t>
  </si>
  <si>
    <t>Balance sheet items</t>
  </si>
  <si>
    <t>2.3.2 Corporate market - Risk classification of portfolio</t>
  </si>
  <si>
    <t>2.4.1 SME &amp; agriculture - Financial performance</t>
  </si>
  <si>
    <t>2.4.2 SME &amp; agriculture - Risk classification of portfolio</t>
  </si>
  <si>
    <t>10-100 MNOK</t>
  </si>
  <si>
    <t>Q3-23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</si>
  <si>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Average customer rate measured against 3-month money market rate</t>
    </r>
  </si>
  <si>
    <r>
      <t xml:space="preserve">1.2.4 Interest rate margins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</si>
  <si>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Combined margins - Retail market</t>
  </si>
  <si>
    <t>Combined margins - Corporate market</t>
  </si>
  <si>
    <t>Combined margins - SME &amp; agriculture</t>
  </si>
  <si>
    <t>Combined margins - customer segments - weighted total</t>
  </si>
  <si>
    <t>Minimum requirement for own funds and eligible liabilities (MREL)</t>
  </si>
  <si>
    <t>1.7.8</t>
  </si>
  <si>
    <t>1.7.3 Minimum requirement for own funds and eligible liabilities (MREL)</t>
  </si>
  <si>
    <t xml:space="preserve">Own funds and eligible liabilities </t>
  </si>
  <si>
    <t xml:space="preserve">- of which own funds and subordinated liabilities </t>
  </si>
  <si>
    <t>Total risk exposure amount (TREA) of the resolution group</t>
  </si>
  <si>
    <t>Own funds and eligible liabilities as a percentage of TREA</t>
  </si>
  <si>
    <t>- of which own funds and subordinated liabilities</t>
  </si>
  <si>
    <t>MREL requirement expressed as percentage of the total risk exposure amount</t>
  </si>
  <si>
    <t>MREL requirement expressed as nominal amount</t>
  </si>
  <si>
    <t>Surplus (+) / deficit (-) of MREL capital</t>
  </si>
  <si>
    <t>1.7.5  Liquidity Coverage Ratio (LCR)</t>
  </si>
  <si>
    <t xml:space="preserve">1.7.6  Net Stable Funding Ratio (NSFR) </t>
  </si>
  <si>
    <t>1.7.7  Credit ratings from international rating agencies</t>
  </si>
  <si>
    <t>Hybrid capital that cannot be included in Tier 1 capital</t>
  </si>
  <si>
    <t>Q4-23</t>
  </si>
  <si>
    <t>Wholesale and retail trade, hotels and restaurants</t>
  </si>
  <si>
    <t>Financial and insurance services</t>
  </si>
  <si>
    <t>Administrative and support services</t>
  </si>
  <si>
    <t>Other service industry</t>
  </si>
  <si>
    <t>Offshore, oil and gas E&amp;P</t>
  </si>
  <si>
    <t>Oilservices</t>
  </si>
  <si>
    <t>Certificates and bonds</t>
  </si>
  <si>
    <t>Right of use assets</t>
  </si>
  <si>
    <t>Investment in susidiaries</t>
  </si>
  <si>
    <t>Senior non.preferred bonds</t>
  </si>
  <si>
    <t>Individual loss provisions</t>
  </si>
  <si>
    <t>SpareBank 1 Gruppen AS</t>
  </si>
  <si>
    <t>BN Bank AS</t>
  </si>
  <si>
    <t>SpareBank 1 Forvaltning AS*</t>
  </si>
  <si>
    <t>SpareBank 1 Kreditt AS</t>
  </si>
  <si>
    <t>SpareBank Betaling AS</t>
  </si>
  <si>
    <t>Salaries</t>
  </si>
  <si>
    <t>Pension cost</t>
  </si>
  <si>
    <t>Employer`s national insurance contributions</t>
  </si>
  <si>
    <t>Other personnel expenses</t>
  </si>
  <si>
    <t>Total personnel expenses</t>
  </si>
  <si>
    <t>IT expenses</t>
  </si>
  <si>
    <t>Marketing</t>
  </si>
  <si>
    <t>Administrative expenses</t>
  </si>
  <si>
    <t>Operating expenses from real estate</t>
  </si>
  <si>
    <t>Depreciation and impairments</t>
  </si>
  <si>
    <t>Payment facilities</t>
  </si>
  <si>
    <t>Savings/placements</t>
  </si>
  <si>
    <t>Insurance products</t>
  </si>
  <si>
    <t>Commission income - EiendomsMegler 1 SR-Eiendom AS</t>
  </si>
  <si>
    <t>Gurantee commission</t>
  </si>
  <si>
    <t>Arrangement- and customer fees</t>
  </si>
  <si>
    <t>Commission income - SpareBank 1 SR-Bank ForretningsPartner AS</t>
  </si>
  <si>
    <t>Other</t>
  </si>
  <si>
    <t>Investment income, associates</t>
  </si>
  <si>
    <t xml:space="preserve"> - of which capital change in shares and certificates</t>
  </si>
  <si>
    <t xml:space="preserve"> - of which capital change in certificates and bonds incl. derivatives</t>
  </si>
  <si>
    <t xml:space="preserve"> - of which currency customer- and own-account trading</t>
  </si>
  <si>
    <t xml:space="preserve"> - of which value change basisswap and other IFRS-effects </t>
  </si>
  <si>
    <t>Interest on receivables from credit institutions</t>
  </si>
  <si>
    <t>Interest on loans to customers</t>
  </si>
  <si>
    <t>Interest on commercial paper and bonds</t>
  </si>
  <si>
    <t>Interest on amounts due to credit institutions</t>
  </si>
  <si>
    <t>Interest on deposits from customers</t>
  </si>
  <si>
    <t>Interest on debt securities issued</t>
  </si>
  <si>
    <t>Interest on subordinated loan capital</t>
  </si>
  <si>
    <t>Fee to the Norwegian Banks Guarantee Fund</t>
  </si>
  <si>
    <t>Other interest expenses</t>
  </si>
  <si>
    <t>Interest on certificates and bonds</t>
  </si>
  <si>
    <t>Interest on debt to credit institutions</t>
  </si>
  <si>
    <t xml:space="preserve">   Retail market</t>
  </si>
  <si>
    <t xml:space="preserve">   Corporate market</t>
  </si>
  <si>
    <t xml:space="preserve">   SME &amp; agriculture</t>
  </si>
  <si>
    <t>Loans to customers segments</t>
  </si>
  <si>
    <t>Deposits from customers segments</t>
  </si>
  <si>
    <t>Insufficient coverage for non-performing exposures</t>
  </si>
  <si>
    <t>Corporates - SME</t>
  </si>
  <si>
    <t>Corporates - Specialised Lending</t>
  </si>
  <si>
    <t>Corporates - Other</t>
  </si>
  <si>
    <t>Retail - Secured by real estate SME</t>
  </si>
  <si>
    <t>Retail - Secured by real estate non-SME</t>
  </si>
  <si>
    <t>Retail - Other SME</t>
  </si>
  <si>
    <t>Retail - Other non-SME</t>
  </si>
  <si>
    <t>Central governments or central banks</t>
  </si>
  <si>
    <t xml:space="preserve">Regional governments or local authorities, Public sector entities </t>
  </si>
  <si>
    <t>Corporates</t>
  </si>
  <si>
    <t>Retail</t>
  </si>
  <si>
    <t>Secured by mortgages on immovable property</t>
  </si>
  <si>
    <t xml:space="preserve">Exposures in default </t>
  </si>
  <si>
    <t>Items associated with particular high risk</t>
  </si>
  <si>
    <t>Collective investments undertakings (CIU)</t>
  </si>
  <si>
    <t>Debt risk</t>
  </si>
  <si>
    <t>Equity risk</t>
  </si>
  <si>
    <t>Profit for the period that cannot be included in total Tier 1 capital</t>
  </si>
  <si>
    <r>
      <t>Other risk exposures </t>
    </r>
    <r>
      <rPr>
        <vertAlign val="superscript"/>
        <sz val="11"/>
        <rFont val="Calibri"/>
        <family val="2"/>
        <scheme val="minor"/>
      </rPr>
      <t>2)</t>
    </r>
  </si>
  <si>
    <r>
      <t xml:space="preserve">Other assets </t>
    </r>
    <r>
      <rPr>
        <vertAlign val="superscript"/>
        <sz val="11"/>
        <rFont val="Calibri"/>
        <family val="2"/>
        <scheme val="minor"/>
      </rPr>
      <t>1)</t>
    </r>
  </si>
  <si>
    <r>
      <t xml:space="preserve">Deferred taxes, goodwill and other intangible assets </t>
    </r>
    <r>
      <rPr>
        <vertAlign val="superscript"/>
        <sz val="11"/>
        <rFont val="Calibri"/>
        <family val="2"/>
        <scheme val="minor"/>
      </rPr>
      <t>1)</t>
    </r>
  </si>
  <si>
    <t>2023/2024</t>
  </si>
  <si>
    <t>Annual Report 2023</t>
  </si>
  <si>
    <t>Annual General Meeting</t>
  </si>
  <si>
    <t>Quarterly Report Q1 2024</t>
  </si>
  <si>
    <t>Quarterly Report Q2 2024</t>
  </si>
  <si>
    <t>Quarterly Report Q3 2024</t>
  </si>
  <si>
    <t>2030</t>
  </si>
  <si>
    <t>2031+</t>
  </si>
  <si>
    <t>1.7.2  Redemption profile as at 31 December 2023</t>
  </si>
  <si>
    <t>1.7.4  Liquid assets as at 31 December 2023</t>
  </si>
  <si>
    <t>1.7.8  Major shareholders as at 31 December 2023</t>
  </si>
  <si>
    <t>BNP Paribas, Luxembourg</t>
  </si>
  <si>
    <t>SpareBank 1 Markets AS</t>
  </si>
  <si>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The result in ForretningsPartner includes amortisation of intangible assets of NOK 5.2 million (NOK 6.0 million as at 31 December 2022).</t>
    </r>
  </si>
  <si>
    <t>Commercial real estate</t>
  </si>
  <si>
    <t>As at 31 December 2023</t>
  </si>
  <si>
    <t>31.dec</t>
  </si>
  <si>
    <t>Stage 1 - Impairments on loans recognised in the balance sheet by industry segment*</t>
  </si>
  <si>
    <t>Stage 2 - Impairments on loans recognised in the balance sheet by industry segment*</t>
  </si>
  <si>
    <t>Stage 3 - Impairments on loans recognised in the balance sheet by industry segment*</t>
  </si>
  <si>
    <t>Updated classification of certain industries as of the 4th quarter of 2023 results in changes to historical figures in 2023. Earlier data has not been restated.</t>
  </si>
  <si>
    <t>*Industry distribution based on standard division from Statistics Norway (SSB).</t>
  </si>
  <si>
    <t>Fourth quarter 2023</t>
  </si>
  <si>
    <t xml:space="preserve"> +47 915 02002</t>
  </si>
  <si>
    <t>Renewable energy, water, and waste collection</t>
  </si>
  <si>
    <t>Foreign Exchange risk</t>
  </si>
  <si>
    <t>Aa3</t>
  </si>
  <si>
    <t>Stable</t>
  </si>
  <si>
    <t>1) Common equity Tier 1 capital is affected by deductions linked to deferred tax assets (DTA). In addition, the total risk exposure</t>
  </si>
  <si>
    <t>amount under the item other assets is affected.  DTA arise due to temporary differences between accounting and tax results.</t>
  </si>
  <si>
    <t>These differences will even out over time, but can significantly impact taxes payable and DTA recognised in the the balance</t>
  </si>
  <si>
    <t>sheet in certain periods, and thereby negativly affect the capital adequacy.</t>
  </si>
  <si>
    <t>2) Risk weights for residential mortgages are subject to a regulatory floor of 20%. Without this floor, the risk weight for residential</t>
  </si>
  <si>
    <t>mortgages in the group would have been 19.96 %, while in the banking group (SR Bank and SR Boligkreditt) it would have been</t>
  </si>
  <si>
    <t xml:space="preserve">19.57%  as at 31 December 2023.  </t>
  </si>
  <si>
    <t>Deductions</t>
  </si>
  <si>
    <t xml:space="preserve">Common equity Tier 1 capital </t>
  </si>
  <si>
    <t>Own funds</t>
  </si>
  <si>
    <t>Credit risk</t>
  </si>
  <si>
    <t>Total credit risk, IRB approach</t>
  </si>
  <si>
    <t>Total credit risk, standardised approach</t>
  </si>
  <si>
    <t xml:space="preserve">Total risk exposure amount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</si>
</sst>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-* #,##0.00_-;\-* #,##0.00_-;_-* &quot;-&quot;??_-;_-@_-"/>
    <numFmt numFmtId="164" formatCode="_-* #,##0_-;\-* #,##0_-;_-* &quot;-&quot;??_-;_-@_-"/>
    <numFmt numFmtId="165" formatCode="_-* #,##0,,_-;\-* #,##0,,_-;_-* &quot;-&quot;??_-;_-@_-"/>
    <numFmt numFmtId="166" formatCode="0.0"/>
    <numFmt numFmtId="167" formatCode="0.0\ %"/>
    <numFmt numFmtId="168" formatCode="_(* #,##0_);_(* \(#,##0\);_(* &quot; - &quot;_);_(@_)"/>
    <numFmt numFmtId="169" formatCode="_-* #,##0,,_-;* \-#,##0,,_-;_-* &quot;-&quot;??_-;_-@_-"/>
    <numFmt numFmtId="170" formatCode="_ * #,##0_ ;_ * \-#,##0_ ;_ * &quot;-&quot;??_ ;_ @_ "/>
    <numFmt numFmtId="171" formatCode="dd/mm/yy;@"/>
    <numFmt numFmtId="172" formatCode="_ * #,##0_ ;_ * \-#,##0_ ;_ * &quot;-&quot;_ ;_ @_ "/>
    <numFmt numFmtId="173" formatCode="#,##0;\(#,##0\);&quot;-&quot;"/>
    <numFmt numFmtId="174" formatCode="_(* #,##0_);_(* \(#,##0\);_(* &quot;0&quot;_);_(@_)"/>
    <numFmt numFmtId="175" formatCode="_(* #,##0_);_(* \(#,##0\);_(* &quot;&quot;_);_(@_)"/>
    <numFmt numFmtId="176" formatCode="@_)"/>
    <numFmt numFmtId="177" formatCode="#,##0.0_);\(#,##0.0\)"/>
    <numFmt numFmtId="178" formatCode="#,##0.0_);\(#,##0.0\);&quot;&quot;"/>
    <numFmt numFmtId="179" formatCode="0.0_);\(0.0\);&quot;&quot;"/>
    <numFmt numFmtId="180" formatCode="0.0%"/>
    <numFmt numFmtId="181" formatCode="_ * #,##0,,_ ;_ * \-#,##0,,_ ;_ * &quot;0&quot;_ ;_ @_ "/>
    <numFmt numFmtId="182" formatCode="_ * #,##0_ ;_ * \-#,##0_ ;_ * &quot;0&quot;_ ;_ @_ "/>
    <numFmt numFmtId="183" formatCode="_ * #,##0,_ ;_ * \-#,##0,_ ;_ * &quot;0&quot;_ ;_ @_ "/>
    <numFmt numFmtId="184" formatCode="_ * #,##0,,_ ;_ * \-#,##0,,_ ;_ * &quot;-&quot;_ ;_ @_ "/>
    <numFmt numFmtId="185" formatCode="_ * #,##0.00_ ;_ * \-#,##0.00_ ;_ * &quot;-&quot;_ ;_ @_ "/>
    <numFmt numFmtId="186" formatCode="_ * #,##0.00_ ;_ * \-#,##0.00_ ;_ * &quot;0&quot;_ ;_ @_ "/>
    <numFmt numFmtId="187" formatCode="_-* #,##0.0_-;\-* #,##0.0_-;_-* &quot;-&quot;??_-;_-@_-"/>
    <numFmt numFmtId="188" formatCode="_ * #,##0.00000000_ ;_ * \-#,##0.00000000_ ;_ * &quot;0&quot;_ ;_ @_ "/>
    <numFmt numFmtId="189" formatCode="_(* #,##0.00_);_(* \(#,##0.00\);_(* &quot;&quot;_);_(@_)"/>
    <numFmt numFmtId="190" formatCode="_ * #,##0.000000000_ ;_ * \-#,##0.000000000_ ;_ * &quot;0&quot;_ ;_ @_ "/>
    <numFmt numFmtId="191" formatCode="_ * #,##0.0000_ ;_ * \-#,##0.0000_ ;_ * &quot;0&quot;_ ;_ @_ 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Gill Sans"/>
    </font>
    <font>
      <b/>
      <sz val="10"/>
      <color indexed="8"/>
      <name val="Arial Narrow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3296"/>
      <name val="Calibri"/>
      <family val="2"/>
      <scheme val="minor"/>
    </font>
    <font>
      <b/>
      <sz val="11"/>
      <color rgb="FF003296"/>
      <name val="Calibri"/>
      <family val="2"/>
      <scheme val="minor"/>
    </font>
    <font>
      <sz val="18"/>
      <color rgb="FF003296"/>
      <name val="Calibri"/>
      <family val="2"/>
      <scheme val="minor"/>
    </font>
    <font>
      <u/>
      <sz val="11"/>
      <color rgb="FF003296"/>
      <name val="Calibri"/>
      <family val="2"/>
      <scheme val="minor"/>
    </font>
    <font>
      <sz val="16"/>
      <color rgb="FF003296"/>
      <name val="Calibri"/>
      <family val="2"/>
      <scheme val="minor"/>
    </font>
    <font>
      <sz val="28"/>
      <color rgb="FF003296"/>
      <name val="Calibri"/>
      <family val="2"/>
      <scheme val="minor"/>
    </font>
    <font>
      <b/>
      <u/>
      <vertAlign val="superscript"/>
      <sz val="14"/>
      <color rgb="FF00329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0"/>
      <color indexed="59"/>
      <name val="Arial"/>
      <family val="2"/>
    </font>
    <font>
      <b/>
      <u/>
      <sz val="12"/>
      <color theme="4"/>
      <name val="Arial"/>
      <family val="2"/>
    </font>
    <font>
      <u/>
      <sz val="10.1"/>
      <color indexed="12"/>
      <name val="Arial"/>
      <family val="2"/>
    </font>
    <font>
      <u/>
      <sz val="8"/>
      <color rgb="FF0070C0"/>
      <name val="Arial"/>
      <family val="2"/>
    </font>
    <font>
      <sz val="15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6.5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u/>
      <sz val="8"/>
      <color indexed="59"/>
      <name val="Arial"/>
      <family val="2"/>
    </font>
    <font>
      <b/>
      <sz val="14"/>
      <name val="Arial"/>
      <family val="2"/>
    </font>
    <font>
      <b/>
      <u/>
      <sz val="12"/>
      <color theme="5"/>
      <name val="Arial"/>
      <family val="2"/>
    </font>
    <font>
      <b/>
      <sz val="10"/>
      <color indexed="60"/>
      <name val="Arial"/>
      <family val="2"/>
    </font>
    <font>
      <sz val="6.5"/>
      <color indexed="6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theme="4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color indexed="59"/>
      <name val="Arial"/>
      <family val="2"/>
    </font>
    <font>
      <sz val="11"/>
      <color rgb="FF333333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59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b/>
      <u/>
      <sz val="11"/>
      <color rgb="FF003296"/>
      <name val="Calibri"/>
      <family val="2"/>
      <scheme val="minor"/>
    </font>
    <font>
      <b/>
      <vertAlign val="superscript"/>
      <sz val="11"/>
      <color rgb="FF00329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vertAlign val="superscript"/>
      <sz val="8"/>
      <color indexed="8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 applyFill="0" applyBorder="0">
      <alignment horizontal="left" vertical="top"/>
    </xf>
    <xf numFmtId="0" fontId="4" fillId="0" borderId="0" applyProtection="0"/>
    <xf numFmtId="9" fontId="1" fillId="0" borderId="0" applyFont="0" applyFill="0" applyBorder="0" applyAlignment="0" applyProtection="0"/>
    <xf numFmtId="168" fontId="3" fillId="0" borderId="0" applyFill="0" applyBorder="0">
      <alignment horizontal="right" vertical="top"/>
    </xf>
    <xf numFmtId="0" fontId="4" fillId="0" borderId="0" applyProtection="0"/>
    <xf numFmtId="3" fontId="15" fillId="0" borderId="0"/>
    <xf numFmtId="0" fontId="15" fillId="0" borderId="0"/>
    <xf numFmtId="0" fontId="4" fillId="0" borderId="0"/>
    <xf numFmtId="0" fontId="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Protection="0"/>
  </cellStyleXfs>
  <cellXfs count="45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165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5" fillId="0" borderId="3" xfId="0" applyFont="1" applyBorder="1"/>
    <xf numFmtId="9" fontId="0" fillId="0" borderId="0" xfId="4" applyFont="1"/>
    <xf numFmtId="43" fontId="0" fillId="0" borderId="0" xfId="1" applyFont="1"/>
    <xf numFmtId="166" fontId="0" fillId="0" borderId="0" xfId="0" applyNumberFormat="1"/>
    <xf numFmtId="0" fontId="6" fillId="0" borderId="0" xfId="0" quotePrefix="1" applyFont="1"/>
    <xf numFmtId="167" fontId="0" fillId="0" borderId="0" xfId="4" applyNumberFormat="1" applyFont="1"/>
    <xf numFmtId="10" fontId="0" fillId="0" borderId="0" xfId="4" applyNumberFormat="1" applyFont="1"/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3" borderId="0" xfId="0" applyFont="1" applyFill="1"/>
    <xf numFmtId="10" fontId="11" fillId="0" borderId="0" xfId="4" applyNumberFormat="1" applyFont="1" applyFill="1" applyBorder="1"/>
    <xf numFmtId="169" fontId="0" fillId="0" borderId="0" xfId="0" applyNumberFormat="1"/>
    <xf numFmtId="169" fontId="2" fillId="0" borderId="1" xfId="0" applyNumberFormat="1" applyFont="1" applyBorder="1"/>
    <xf numFmtId="169" fontId="2" fillId="0" borderId="0" xfId="0" applyNumberFormat="1" applyFont="1"/>
    <xf numFmtId="169" fontId="2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0" fillId="0" borderId="0" xfId="0" applyNumberFormat="1"/>
    <xf numFmtId="10" fontId="2" fillId="0" borderId="0" xfId="4" applyNumberFormat="1" applyFont="1" applyFill="1"/>
    <xf numFmtId="10" fontId="2" fillId="0" borderId="2" xfId="4" applyNumberFormat="1" applyFont="1" applyFill="1" applyBorder="1"/>
    <xf numFmtId="10" fontId="2" fillId="0" borderId="1" xfId="4" applyNumberFormat="1" applyFont="1" applyBorder="1"/>
    <xf numFmtId="164" fontId="0" fillId="0" borderId="0" xfId="0" applyNumberFormat="1"/>
    <xf numFmtId="0" fontId="14" fillId="0" borderId="3" xfId="0" applyFont="1" applyBorder="1"/>
    <xf numFmtId="0" fontId="14" fillId="0" borderId="0" xfId="0" applyFont="1"/>
    <xf numFmtId="0" fontId="16" fillId="0" borderId="3" xfId="3" applyFont="1" applyBorder="1" applyAlignment="1">
      <alignment horizontal="right" vertical="center" wrapText="1"/>
    </xf>
    <xf numFmtId="14" fontId="16" fillId="0" borderId="3" xfId="3" applyNumberFormat="1" applyFont="1" applyBorder="1" applyAlignment="1">
      <alignment horizontal="right" vertical="center" wrapText="1"/>
    </xf>
    <xf numFmtId="0" fontId="17" fillId="0" borderId="0" xfId="0" applyFont="1"/>
    <xf numFmtId="0" fontId="9" fillId="0" borderId="0" xfId="0" applyFont="1"/>
    <xf numFmtId="164" fontId="0" fillId="0" borderId="0" xfId="1" applyNumberFormat="1" applyFont="1" applyFill="1" applyBorder="1"/>
    <xf numFmtId="167" fontId="0" fillId="0" borderId="0" xfId="4" applyNumberFormat="1" applyFont="1" applyFill="1"/>
    <xf numFmtId="10" fontId="0" fillId="0" borderId="0" xfId="4" applyNumberFormat="1" applyFont="1" applyFill="1"/>
    <xf numFmtId="164" fontId="0" fillId="0" borderId="0" xfId="1" applyNumberFormat="1" applyFont="1" applyFill="1"/>
    <xf numFmtId="9" fontId="0" fillId="0" borderId="0" xfId="4" applyFont="1" applyFill="1"/>
    <xf numFmtId="43" fontId="0" fillId="0" borderId="0" xfId="1" applyFont="1" applyFill="1"/>
    <xf numFmtId="0" fontId="2" fillId="0" borderId="3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/>
    <xf numFmtId="0" fontId="21" fillId="0" borderId="3" xfId="0" applyFont="1" applyBorder="1"/>
    <xf numFmtId="0" fontId="22" fillId="0" borderId="0" xfId="0" applyFont="1"/>
    <xf numFmtId="0" fontId="23" fillId="0" borderId="3" xfId="0" applyFont="1" applyBorder="1"/>
    <xf numFmtId="0" fontId="24" fillId="0" borderId="0" xfId="0" applyFont="1"/>
    <xf numFmtId="10" fontId="2" fillId="0" borderId="1" xfId="4" applyNumberFormat="1" applyFont="1" applyFill="1" applyBorder="1"/>
    <xf numFmtId="14" fontId="16" fillId="0" borderId="3" xfId="3" applyNumberFormat="1" applyFont="1" applyBorder="1" applyAlignment="1">
      <alignment horizontal="center" vertical="center" wrapText="1"/>
    </xf>
    <xf numFmtId="0" fontId="0" fillId="4" borderId="0" xfId="0" applyFill="1"/>
    <xf numFmtId="0" fontId="2" fillId="4" borderId="3" xfId="0" applyFont="1" applyFill="1" applyBorder="1" applyAlignment="1">
      <alignment horizontal="right"/>
    </xf>
    <xf numFmtId="167" fontId="0" fillId="4" borderId="0" xfId="4" applyNumberFormat="1" applyFont="1" applyFill="1"/>
    <xf numFmtId="10" fontId="0" fillId="4" borderId="0" xfId="4" applyNumberFormat="1" applyFont="1" applyFill="1"/>
    <xf numFmtId="9" fontId="0" fillId="4" borderId="0" xfId="4" applyFont="1" applyFill="1"/>
    <xf numFmtId="10" fontId="2" fillId="4" borderId="0" xfId="4" applyNumberFormat="1" applyFont="1" applyFill="1"/>
    <xf numFmtId="10" fontId="2" fillId="4" borderId="2" xfId="4" applyNumberFormat="1" applyFont="1" applyFill="1" applyBorder="1"/>
    <xf numFmtId="10" fontId="2" fillId="4" borderId="1" xfId="4" applyNumberFormat="1" applyFont="1" applyFill="1" applyBorder="1"/>
    <xf numFmtId="0" fontId="2" fillId="4" borderId="0" xfId="0" applyFont="1" applyFill="1" applyAlignment="1">
      <alignment horizontal="right"/>
    </xf>
    <xf numFmtId="166" fontId="0" fillId="4" borderId="0" xfId="0" applyNumberFormat="1" applyFill="1"/>
    <xf numFmtId="171" fontId="10" fillId="0" borderId="0" xfId="0" quotePrefix="1" applyNumberFormat="1" applyFont="1" applyAlignment="1">
      <alignment horizontal="left" indent="1"/>
    </xf>
    <xf numFmtId="171" fontId="27" fillId="0" borderId="0" xfId="0" quotePrefix="1" applyNumberFormat="1" applyFont="1" applyAlignment="1">
      <alignment horizontal="right" wrapText="1"/>
    </xf>
    <xf numFmtId="171" fontId="27" fillId="0" borderId="0" xfId="0" applyNumberFormat="1" applyFont="1" applyAlignment="1">
      <alignment horizontal="right" wrapText="1"/>
    </xf>
    <xf numFmtId="171" fontId="27" fillId="0" borderId="0" xfId="0" applyNumberFormat="1" applyFont="1" applyAlignment="1">
      <alignment horizontal="right"/>
    </xf>
    <xf numFmtId="3" fontId="7" fillId="0" borderId="0" xfId="5" applyNumberFormat="1" applyFont="1" applyFill="1" applyBorder="1" applyAlignment="1"/>
    <xf numFmtId="10" fontId="18" fillId="0" borderId="0" xfId="4" applyNumberFormat="1" applyFont="1" applyFill="1" applyBorder="1" applyAlignment="1">
      <alignment horizontal="right"/>
    </xf>
    <xf numFmtId="10" fontId="7" fillId="0" borderId="0" xfId="4" applyNumberFormat="1" applyFont="1" applyFill="1" applyBorder="1" applyAlignment="1">
      <alignment horizontal="right"/>
    </xf>
    <xf numFmtId="171" fontId="27" fillId="0" borderId="3" xfId="0" applyNumberFormat="1" applyFont="1" applyBorder="1" applyAlignment="1">
      <alignment horizontal="right" wrapText="1"/>
    </xf>
    <xf numFmtId="171" fontId="27" fillId="0" borderId="3" xfId="0" quotePrefix="1" applyNumberFormat="1" applyFont="1" applyBorder="1" applyAlignment="1">
      <alignment horizontal="right" wrapText="1"/>
    </xf>
    <xf numFmtId="171" fontId="18" fillId="0" borderId="2" xfId="0" quotePrefix="1" applyNumberFormat="1" applyFont="1" applyBorder="1" applyAlignment="1">
      <alignment horizontal="right" wrapText="1"/>
    </xf>
    <xf numFmtId="171" fontId="18" fillId="0" borderId="2" xfId="0" applyNumberFormat="1" applyFont="1" applyBorder="1" applyAlignment="1">
      <alignment horizontal="right" wrapText="1"/>
    </xf>
    <xf numFmtId="171" fontId="10" fillId="0" borderId="3" xfId="0" quotePrefix="1" applyNumberFormat="1" applyFont="1" applyBorder="1" applyAlignment="1">
      <alignment horizontal="right" indent="1"/>
    </xf>
    <xf numFmtId="171" fontId="10" fillId="4" borderId="3" xfId="0" quotePrefix="1" applyNumberFormat="1" applyFont="1" applyFill="1" applyBorder="1" applyAlignment="1">
      <alignment horizontal="right" indent="1"/>
    </xf>
    <xf numFmtId="171" fontId="10" fillId="4" borderId="0" xfId="0" quotePrefix="1" applyNumberFormat="1" applyFont="1" applyFill="1" applyAlignment="1">
      <alignment horizontal="left" indent="1"/>
    </xf>
    <xf numFmtId="171" fontId="27" fillId="4" borderId="0" xfId="0" quotePrefix="1" applyNumberFormat="1" applyFont="1" applyFill="1" applyAlignment="1">
      <alignment horizontal="right" wrapText="1"/>
    </xf>
    <xf numFmtId="1" fontId="8" fillId="4" borderId="2" xfId="5" applyNumberFormat="1" applyFont="1" applyFill="1" applyBorder="1" applyAlignment="1">
      <alignment horizontal="left" indent="1"/>
    </xf>
    <xf numFmtId="1" fontId="7" fillId="4" borderId="0" xfId="2" applyNumberFormat="1" applyFont="1" applyFill="1" applyBorder="1" applyAlignment="1">
      <alignment horizontal="left" indent="1"/>
    </xf>
    <xf numFmtId="1" fontId="8" fillId="4" borderId="0" xfId="2" applyNumberFormat="1" applyFont="1" applyFill="1" applyBorder="1" applyAlignment="1">
      <alignment horizontal="left" indent="1"/>
    </xf>
    <xf numFmtId="49" fontId="7" fillId="0" borderId="0" xfId="0" applyNumberFormat="1" applyFont="1"/>
    <xf numFmtId="0" fontId="29" fillId="0" borderId="0" xfId="0" applyFont="1"/>
    <xf numFmtId="0" fontId="29" fillId="0" borderId="3" xfId="0" applyFont="1" applyBorder="1"/>
    <xf numFmtId="0" fontId="30" fillId="0" borderId="0" xfId="9" applyFont="1" applyAlignment="1">
      <alignment vertical="center"/>
    </xf>
    <xf numFmtId="49" fontId="30" fillId="0" borderId="0" xfId="9" applyNumberFormat="1" applyFont="1" applyAlignment="1">
      <alignment horizontal="right" vertical="top"/>
    </xf>
    <xf numFmtId="174" fontId="30" fillId="2" borderId="0" xfId="9" applyNumberFormat="1" applyFont="1" applyFill="1"/>
    <xf numFmtId="174" fontId="30" fillId="0" borderId="0" xfId="9" applyNumberFormat="1" applyFont="1"/>
    <xf numFmtId="0" fontId="32" fillId="0" borderId="0" xfId="10" applyFont="1" applyAlignment="1">
      <alignment vertical="center"/>
    </xf>
    <xf numFmtId="0" fontId="33" fillId="0" borderId="0" xfId="10" applyFont="1"/>
    <xf numFmtId="0" fontId="33" fillId="0" borderId="0" xfId="10" applyFont="1" applyProtection="1">
      <protection locked="0"/>
    </xf>
    <xf numFmtId="0" fontId="34" fillId="0" borderId="0" xfId="10" applyFont="1"/>
    <xf numFmtId="0" fontId="34" fillId="0" borderId="0" xfId="10" applyFont="1" applyAlignment="1">
      <alignment vertical="top"/>
    </xf>
    <xf numFmtId="0" fontId="34" fillId="0" borderId="0" xfId="10" applyFont="1" applyAlignment="1" applyProtection="1">
      <alignment vertical="top"/>
      <protection locked="0"/>
    </xf>
    <xf numFmtId="0" fontId="38" fillId="0" borderId="0" xfId="10" applyFont="1" applyAlignment="1">
      <alignment vertical="center"/>
    </xf>
    <xf numFmtId="0" fontId="4" fillId="0" borderId="0" xfId="10" applyProtection="1">
      <protection locked="0"/>
    </xf>
    <xf numFmtId="0" fontId="37" fillId="0" borderId="0" xfId="11" applyFont="1" applyBorder="1" applyAlignment="1" applyProtection="1">
      <alignment horizontal="left" vertical="top"/>
      <protection locked="0"/>
    </xf>
    <xf numFmtId="0" fontId="39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left" vertical="top"/>
      <protection locked="0"/>
    </xf>
    <xf numFmtId="0" fontId="30" fillId="0" borderId="0" xfId="10" applyFont="1" applyAlignment="1" applyProtection="1">
      <alignment vertical="center"/>
      <protection locked="0"/>
    </xf>
    <xf numFmtId="0" fontId="38" fillId="0" borderId="0" xfId="10" applyFont="1" applyAlignment="1" applyProtection="1">
      <alignment vertical="center"/>
      <protection locked="0"/>
    </xf>
    <xf numFmtId="0" fontId="42" fillId="0" borderId="0" xfId="9" applyFont="1" applyAlignment="1">
      <alignment vertical="center"/>
    </xf>
    <xf numFmtId="0" fontId="4" fillId="0" borderId="0" xfId="9" applyAlignment="1">
      <alignment vertical="center"/>
    </xf>
    <xf numFmtId="0" fontId="43" fillId="0" borderId="0" xfId="9" applyFont="1" applyAlignment="1">
      <alignment vertical="center"/>
    </xf>
    <xf numFmtId="174" fontId="44" fillId="2" borderId="0" xfId="9" applyNumberFormat="1" applyFont="1" applyFill="1" applyProtection="1">
      <protection locked="0"/>
    </xf>
    <xf numFmtId="0" fontId="30" fillId="0" borderId="0" xfId="10" applyFont="1"/>
    <xf numFmtId="174" fontId="42" fillId="2" borderId="0" xfId="9" applyNumberFormat="1" applyFont="1" applyFill="1" applyProtection="1">
      <protection locked="0"/>
    </xf>
    <xf numFmtId="0" fontId="45" fillId="0" borderId="0" xfId="10" applyFont="1" applyAlignment="1">
      <alignment vertical="center"/>
    </xf>
    <xf numFmtId="37" fontId="46" fillId="0" borderId="0" xfId="10" applyNumberFormat="1" applyFont="1"/>
    <xf numFmtId="37" fontId="31" fillId="0" borderId="0" xfId="10" applyNumberFormat="1" applyFont="1"/>
    <xf numFmtId="0" fontId="33" fillId="0" borderId="0" xfId="10" applyFont="1" applyAlignment="1">
      <alignment vertical="center"/>
    </xf>
    <xf numFmtId="0" fontId="34" fillId="0" borderId="0" xfId="10" applyFont="1" applyProtection="1">
      <protection locked="0"/>
    </xf>
    <xf numFmtId="0" fontId="4" fillId="0" borderId="0" xfId="10"/>
    <xf numFmtId="0" fontId="4" fillId="0" borderId="0" xfId="12"/>
    <xf numFmtId="0" fontId="4" fillId="0" borderId="0" xfId="12" applyProtection="1">
      <protection locked="0"/>
    </xf>
    <xf numFmtId="0" fontId="41" fillId="0" borderId="0" xfId="12" applyFont="1" applyProtection="1">
      <protection locked="0"/>
    </xf>
    <xf numFmtId="0" fontId="4" fillId="3" borderId="0" xfId="12" applyFill="1"/>
    <xf numFmtId="166" fontId="4" fillId="3" borderId="0" xfId="12" applyNumberFormat="1" applyFill="1"/>
    <xf numFmtId="2" fontId="41" fillId="3" borderId="0" xfId="12" applyNumberFormat="1" applyFont="1" applyFill="1"/>
    <xf numFmtId="177" fontId="46" fillId="0" borderId="0" xfId="12" applyNumberFormat="1" applyFont="1" applyProtection="1">
      <protection locked="0"/>
    </xf>
    <xf numFmtId="0" fontId="46" fillId="0" borderId="0" xfId="12" applyFont="1" applyAlignment="1" applyProtection="1">
      <alignment horizontal="left"/>
      <protection locked="0"/>
    </xf>
    <xf numFmtId="0" fontId="33" fillId="3" borderId="0" xfId="10" applyFont="1" applyFill="1"/>
    <xf numFmtId="2" fontId="48" fillId="3" borderId="0" xfId="10" applyNumberFormat="1" applyFont="1" applyFill="1"/>
    <xf numFmtId="0" fontId="34" fillId="3" borderId="0" xfId="10" applyFont="1" applyFill="1" applyAlignment="1">
      <alignment vertical="top"/>
    </xf>
    <xf numFmtId="2" fontId="49" fillId="3" borderId="0" xfId="10" applyNumberFormat="1" applyFont="1" applyFill="1" applyAlignment="1">
      <alignment vertical="top"/>
    </xf>
    <xf numFmtId="2" fontId="41" fillId="0" borderId="0" xfId="10" applyNumberFormat="1" applyFont="1"/>
    <xf numFmtId="0" fontId="47" fillId="0" borderId="0" xfId="11" applyFont="1" applyBorder="1" applyAlignment="1" applyProtection="1">
      <alignment horizontal="left" vertical="top"/>
      <protection locked="0"/>
    </xf>
    <xf numFmtId="0" fontId="50" fillId="0" borderId="0" xfId="10" applyFont="1" applyAlignment="1">
      <alignment vertical="center"/>
    </xf>
    <xf numFmtId="0" fontId="48" fillId="0" borderId="0" xfId="10" applyFont="1" applyAlignment="1">
      <alignment vertical="top"/>
    </xf>
    <xf numFmtId="0" fontId="49" fillId="0" borderId="0" xfId="10" applyFont="1" applyAlignment="1">
      <alignment vertical="top"/>
    </xf>
    <xf numFmtId="0" fontId="38" fillId="0" borderId="0" xfId="10" applyFont="1"/>
    <xf numFmtId="0" fontId="38" fillId="0" borderId="0" xfId="10" applyFont="1" applyProtection="1">
      <protection locked="0"/>
    </xf>
    <xf numFmtId="0" fontId="52" fillId="0" borderId="0" xfId="10" applyFont="1" applyAlignment="1" applyProtection="1">
      <alignment vertical="center"/>
      <protection locked="0"/>
    </xf>
    <xf numFmtId="0" fontId="35" fillId="0" borderId="0" xfId="10" quotePrefix="1" applyFont="1" applyAlignment="1" applyProtection="1">
      <alignment vertical="top"/>
      <protection locked="0"/>
    </xf>
    <xf numFmtId="0" fontId="54" fillId="0" borderId="0" xfId="0" quotePrefix="1" applyFont="1"/>
    <xf numFmtId="0" fontId="54" fillId="0" borderId="0" xfId="0" applyFont="1"/>
    <xf numFmtId="0" fontId="55" fillId="0" borderId="0" xfId="0" applyFont="1" applyAlignment="1">
      <alignment horizontal="right"/>
    </xf>
    <xf numFmtId="0" fontId="56" fillId="0" borderId="0" xfId="0" applyFont="1"/>
    <xf numFmtId="0" fontId="57" fillId="0" borderId="0" xfId="0" applyFont="1"/>
    <xf numFmtId="0" fontId="56" fillId="0" borderId="6" xfId="0" applyFont="1" applyBorder="1"/>
    <xf numFmtId="0" fontId="58" fillId="0" borderId="0" xfId="0" applyFont="1"/>
    <xf numFmtId="0" fontId="59" fillId="0" borderId="0" xfId="0" applyFont="1"/>
    <xf numFmtId="0" fontId="61" fillId="0" borderId="0" xfId="0" applyFont="1"/>
    <xf numFmtId="0" fontId="62" fillId="0" borderId="0" xfId="0" applyFont="1"/>
    <xf numFmtId="0" fontId="63" fillId="0" borderId="7" xfId="0" applyFont="1" applyBorder="1"/>
    <xf numFmtId="0" fontId="63" fillId="0" borderId="0" xfId="0" applyFont="1"/>
    <xf numFmtId="0" fontId="56" fillId="0" borderId="8" xfId="0" applyFont="1" applyBorder="1"/>
    <xf numFmtId="0" fontId="55" fillId="0" borderId="0" xfId="0" applyFont="1" applyAlignment="1">
      <alignment horizontal="center"/>
    </xf>
    <xf numFmtId="0" fontId="60" fillId="0" borderId="7" xfId="0" applyFont="1" applyBorder="1"/>
    <xf numFmtId="0" fontId="64" fillId="0" borderId="0" xfId="10" applyFont="1" applyProtection="1">
      <protection locked="0"/>
    </xf>
    <xf numFmtId="0" fontId="34" fillId="0" borderId="10" xfId="10" applyFont="1" applyBorder="1"/>
    <xf numFmtId="0" fontId="11" fillId="0" borderId="0" xfId="10" applyFont="1" applyAlignment="1" applyProtection="1">
      <alignment vertical="center"/>
      <protection locked="0"/>
    </xf>
    <xf numFmtId="174" fontId="67" fillId="2" borderId="0" xfId="9" applyNumberFormat="1" applyFont="1" applyFill="1" applyProtection="1">
      <protection locked="0"/>
    </xf>
    <xf numFmtId="0" fontId="69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68" fillId="0" borderId="0" xfId="10" applyFont="1" applyAlignment="1">
      <alignment vertical="top"/>
    </xf>
    <xf numFmtId="0" fontId="11" fillId="0" borderId="0" xfId="0" applyFont="1" applyAlignment="1" applyProtection="1">
      <alignment vertical="top" wrapText="1"/>
      <protection locked="0"/>
    </xf>
    <xf numFmtId="0" fontId="69" fillId="0" borderId="0" xfId="10" applyFont="1" applyAlignment="1" applyProtection="1">
      <alignment horizontal="left" vertical="center"/>
      <protection locked="0"/>
    </xf>
    <xf numFmtId="0" fontId="11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 vertical="center"/>
      <protection locked="0"/>
    </xf>
    <xf numFmtId="179" fontId="11" fillId="0" borderId="0" xfId="10" applyNumberFormat="1" applyFont="1" applyAlignment="1" applyProtection="1">
      <alignment horizontal="right" vertical="center"/>
      <protection locked="0"/>
    </xf>
    <xf numFmtId="0" fontId="11" fillId="0" borderId="0" xfId="10" applyFont="1" applyAlignment="1" applyProtection="1">
      <alignment horizontal="left" vertical="center"/>
      <protection locked="0"/>
    </xf>
    <xf numFmtId="0" fontId="67" fillId="0" borderId="0" xfId="10" applyFont="1" applyAlignment="1" applyProtection="1">
      <alignment vertical="center"/>
      <protection locked="0"/>
    </xf>
    <xf numFmtId="179" fontId="67" fillId="4" borderId="0" xfId="10" applyNumberFormat="1" applyFont="1" applyFill="1" applyAlignment="1" applyProtection="1">
      <alignment horizontal="right" vertical="center"/>
      <protection locked="0"/>
    </xf>
    <xf numFmtId="179" fontId="67" fillId="0" borderId="0" xfId="10" applyNumberFormat="1" applyFont="1" applyAlignment="1" applyProtection="1">
      <alignment horizontal="right" vertical="center"/>
      <protection locked="0"/>
    </xf>
    <xf numFmtId="0" fontId="67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/>
      <protection locked="0"/>
    </xf>
    <xf numFmtId="179" fontId="11" fillId="0" borderId="0" xfId="10" applyNumberFormat="1" applyFont="1" applyAlignment="1" applyProtection="1">
      <alignment horizontal="right"/>
      <protection locked="0"/>
    </xf>
    <xf numFmtId="0" fontId="11" fillId="0" borderId="2" xfId="10" applyFont="1" applyBorder="1" applyAlignment="1" applyProtection="1">
      <alignment vertical="center"/>
      <protection locked="0"/>
    </xf>
    <xf numFmtId="0" fontId="11" fillId="0" borderId="2" xfId="10" applyFont="1" applyBorder="1" applyAlignment="1">
      <alignment vertical="center"/>
    </xf>
    <xf numFmtId="179" fontId="11" fillId="4" borderId="2" xfId="10" applyNumberFormat="1" applyFont="1" applyFill="1" applyBorder="1" applyAlignment="1" applyProtection="1">
      <alignment horizontal="right" vertical="center"/>
      <protection locked="0"/>
    </xf>
    <xf numFmtId="179" fontId="11" fillId="0" borderId="2" xfId="10" applyNumberFormat="1" applyFont="1" applyBorder="1" applyAlignment="1" applyProtection="1">
      <alignment horizontal="right" vertical="center"/>
      <protection locked="0"/>
    </xf>
    <xf numFmtId="0" fontId="67" fillId="0" borderId="1" xfId="10" applyFont="1" applyBorder="1" applyAlignment="1" applyProtection="1">
      <alignment vertical="center"/>
      <protection locked="0"/>
    </xf>
    <xf numFmtId="0" fontId="11" fillId="0" borderId="1" xfId="10" applyFont="1" applyBorder="1" applyAlignment="1">
      <alignment vertical="center"/>
    </xf>
    <xf numFmtId="179" fontId="67" fillId="4" borderId="1" xfId="10" applyNumberFormat="1" applyFont="1" applyFill="1" applyBorder="1" applyAlignment="1" applyProtection="1">
      <alignment horizontal="right" vertical="center"/>
      <protection locked="0"/>
    </xf>
    <xf numFmtId="179" fontId="67" fillId="0" borderId="1" xfId="10" applyNumberFormat="1" applyFont="1" applyBorder="1" applyAlignment="1" applyProtection="1">
      <alignment horizontal="right" vertical="center"/>
      <protection locked="0"/>
    </xf>
    <xf numFmtId="0" fontId="11" fillId="0" borderId="0" xfId="12" applyFont="1" applyAlignment="1" applyProtection="1">
      <alignment horizontal="left" wrapText="1"/>
      <protection locked="0"/>
    </xf>
    <xf numFmtId="178" fontId="11" fillId="4" borderId="0" xfId="12" applyNumberFormat="1" applyFont="1" applyFill="1" applyProtection="1">
      <protection locked="0"/>
    </xf>
    <xf numFmtId="178" fontId="11" fillId="0" borderId="0" xfId="12" applyNumberFormat="1" applyFont="1" applyProtection="1">
      <protection locked="0"/>
    </xf>
    <xf numFmtId="49" fontId="11" fillId="4" borderId="2" xfId="10" applyNumberFormat="1" applyFont="1" applyFill="1" applyBorder="1" applyAlignment="1" applyProtection="1">
      <alignment horizontal="center" vertical="center"/>
      <protection locked="0"/>
    </xf>
    <xf numFmtId="49" fontId="11" fillId="4" borderId="0" xfId="10" applyNumberFormat="1" applyFont="1" applyFill="1" applyAlignment="1" applyProtection="1">
      <alignment horizontal="center" vertical="center"/>
      <protection locked="0"/>
    </xf>
    <xf numFmtId="49" fontId="11" fillId="0" borderId="2" xfId="10" applyNumberFormat="1" applyFont="1" applyBorder="1" applyAlignment="1" applyProtection="1">
      <alignment horizontal="center" vertical="center"/>
      <protection locked="0"/>
    </xf>
    <xf numFmtId="49" fontId="11" fillId="0" borderId="0" xfId="10" applyNumberFormat="1" applyFont="1" applyAlignment="1" applyProtection="1">
      <alignment horizontal="center" vertical="center"/>
      <protection locked="0"/>
    </xf>
    <xf numFmtId="0" fontId="11" fillId="0" borderId="3" xfId="10" applyFont="1" applyBorder="1" applyAlignment="1" applyProtection="1">
      <alignment vertical="center"/>
      <protection locked="0"/>
    </xf>
    <xf numFmtId="0" fontId="67" fillId="0" borderId="3" xfId="10" applyFont="1" applyBorder="1" applyAlignment="1">
      <alignment vertical="center"/>
    </xf>
    <xf numFmtId="179" fontId="11" fillId="4" borderId="3" xfId="10" applyNumberFormat="1" applyFont="1" applyFill="1" applyBorder="1" applyAlignment="1" applyProtection="1">
      <alignment horizontal="right" vertical="center"/>
      <protection locked="0"/>
    </xf>
    <xf numFmtId="0" fontId="42" fillId="0" borderId="0" xfId="9" applyFont="1" applyAlignment="1" applyProtection="1">
      <alignment horizontal="left" wrapText="1"/>
      <protection locked="0"/>
    </xf>
    <xf numFmtId="0" fontId="69" fillId="0" borderId="0" xfId="9" applyFont="1" applyAlignment="1" applyProtection="1">
      <alignment horizontal="left" vertical="top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175" fontId="11" fillId="4" borderId="0" xfId="9" applyNumberFormat="1" applyFont="1" applyFill="1" applyProtection="1">
      <protection locked="0"/>
    </xf>
    <xf numFmtId="175" fontId="11" fillId="0" borderId="0" xfId="9" applyNumberFormat="1" applyFont="1" applyProtection="1">
      <protection locked="0"/>
    </xf>
    <xf numFmtId="175" fontId="11" fillId="2" borderId="0" xfId="9" applyNumberFormat="1" applyFont="1" applyFill="1" applyProtection="1">
      <protection locked="0"/>
    </xf>
    <xf numFmtId="0" fontId="11" fillId="0" borderId="0" xfId="10" applyFont="1" applyAlignment="1" applyProtection="1">
      <alignment wrapText="1"/>
      <protection locked="0"/>
    </xf>
    <xf numFmtId="0" fontId="67" fillId="0" borderId="1" xfId="9" applyFont="1" applyBorder="1" applyAlignment="1" applyProtection="1">
      <alignment horizontal="left" wrapText="1"/>
      <protection locked="0"/>
    </xf>
    <xf numFmtId="174" fontId="67" fillId="4" borderId="1" xfId="9" applyNumberFormat="1" applyFont="1" applyFill="1" applyBorder="1" applyProtection="1">
      <protection locked="0"/>
    </xf>
    <xf numFmtId="174" fontId="67" fillId="3" borderId="1" xfId="9" applyNumberFormat="1" applyFont="1" applyFill="1" applyBorder="1" applyProtection="1">
      <protection locked="0"/>
    </xf>
    <xf numFmtId="175" fontId="11" fillId="3" borderId="0" xfId="9" applyNumberFormat="1" applyFont="1" applyFill="1" applyProtection="1"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11" fillId="0" borderId="0" xfId="10" quotePrefix="1" applyFont="1" applyAlignment="1" applyProtection="1">
      <alignment horizontal="left" wrapText="1"/>
      <protection locked="0"/>
    </xf>
    <xf numFmtId="0" fontId="67" fillId="0" borderId="0" xfId="9" applyFont="1" applyAlignment="1" applyProtection="1">
      <alignment horizontal="left" wrapText="1"/>
      <protection locked="0"/>
    </xf>
    <xf numFmtId="174" fontId="67" fillId="4" borderId="0" xfId="9" applyNumberFormat="1" applyFont="1" applyFill="1" applyProtection="1">
      <protection locked="0"/>
    </xf>
    <xf numFmtId="174" fontId="67" fillId="3" borderId="0" xfId="9" applyNumberFormat="1" applyFont="1" applyFill="1" applyProtection="1">
      <protection locked="0"/>
    </xf>
    <xf numFmtId="0" fontId="70" fillId="0" borderId="3" xfId="10" applyFont="1" applyBorder="1" applyProtection="1">
      <protection locked="0"/>
    </xf>
    <xf numFmtId="175" fontId="11" fillId="0" borderId="0" xfId="10" applyNumberFormat="1" applyFont="1" applyProtection="1">
      <protection locked="0"/>
    </xf>
    <xf numFmtId="174" fontId="11" fillId="0" borderId="0" xfId="10" applyNumberFormat="1" applyFont="1" applyProtection="1">
      <protection locked="0"/>
    </xf>
    <xf numFmtId="174" fontId="67" fillId="0" borderId="1" xfId="10" applyNumberFormat="1" applyFont="1" applyBorder="1" applyProtection="1">
      <protection locked="0"/>
    </xf>
    <xf numFmtId="175" fontId="11" fillId="0" borderId="0" xfId="10" applyNumberFormat="1" applyFont="1" applyAlignment="1" applyProtection="1">
      <alignment vertical="center"/>
      <protection locked="0"/>
    </xf>
    <xf numFmtId="0" fontId="71" fillId="0" borderId="0" xfId="10" applyFont="1" applyAlignment="1" applyProtection="1">
      <alignment vertical="top"/>
      <protection locked="0"/>
    </xf>
    <xf numFmtId="0" fontId="70" fillId="0" borderId="0" xfId="10" applyFont="1" applyProtection="1">
      <protection locked="0"/>
    </xf>
    <xf numFmtId="0" fontId="70" fillId="0" borderId="0" xfId="10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left" wrapText="1"/>
      <protection locked="0"/>
    </xf>
    <xf numFmtId="176" fontId="11" fillId="0" borderId="0" xfId="10" applyNumberFormat="1" applyFont="1" applyAlignment="1" applyProtection="1">
      <alignment horizontal="right"/>
      <protection locked="0"/>
    </xf>
    <xf numFmtId="0" fontId="11" fillId="0" borderId="2" xfId="9" applyFont="1" applyBorder="1" applyAlignment="1" applyProtection="1">
      <alignment horizontal="left" wrapText="1"/>
      <protection locked="0"/>
    </xf>
    <xf numFmtId="175" fontId="11" fillId="4" borderId="2" xfId="9" applyNumberFormat="1" applyFont="1" applyFill="1" applyBorder="1" applyProtection="1">
      <protection locked="0"/>
    </xf>
    <xf numFmtId="175" fontId="11" fillId="0" borderId="2" xfId="9" applyNumberFormat="1" applyFont="1" applyBorder="1" applyProtection="1">
      <protection locked="0"/>
    </xf>
    <xf numFmtId="175" fontId="11" fillId="2" borderId="2" xfId="9" applyNumberFormat="1" applyFont="1" applyFill="1" applyBorder="1" applyProtection="1">
      <protection locked="0"/>
    </xf>
    <xf numFmtId="0" fontId="11" fillId="0" borderId="1" xfId="9" applyFont="1" applyBorder="1" applyAlignment="1" applyProtection="1">
      <alignment horizontal="left" wrapText="1"/>
      <protection locked="0"/>
    </xf>
    <xf numFmtId="175" fontId="11" fillId="4" borderId="1" xfId="9" applyNumberFormat="1" applyFont="1" applyFill="1" applyBorder="1" applyProtection="1">
      <protection locked="0"/>
    </xf>
    <xf numFmtId="175" fontId="11" fillId="0" borderId="1" xfId="9" applyNumberFormat="1" applyFont="1" applyBorder="1" applyProtection="1">
      <protection locked="0"/>
    </xf>
    <xf numFmtId="175" fontId="11" fillId="2" borderId="1" xfId="9" applyNumberFormat="1" applyFont="1" applyFill="1" applyBorder="1" applyProtection="1">
      <protection locked="0"/>
    </xf>
    <xf numFmtId="176" fontId="67" fillId="4" borderId="3" xfId="10" applyNumberFormat="1" applyFont="1" applyFill="1" applyBorder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/>
      <protection locked="0"/>
    </xf>
    <xf numFmtId="176" fontId="67" fillId="0" borderId="0" xfId="10" applyNumberFormat="1" applyFont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 vertical="center"/>
      <protection locked="0"/>
    </xf>
    <xf numFmtId="0" fontId="67" fillId="0" borderId="1" xfId="12" applyFont="1" applyBorder="1" applyAlignment="1" applyProtection="1">
      <alignment horizontal="left"/>
      <protection locked="0"/>
    </xf>
    <xf numFmtId="178" fontId="67" fillId="4" borderId="1" xfId="12" applyNumberFormat="1" applyFont="1" applyFill="1" applyBorder="1" applyProtection="1">
      <protection locked="0"/>
    </xf>
    <xf numFmtId="178" fontId="67" fillId="0" borderId="1" xfId="12" applyNumberFormat="1" applyFont="1" applyBorder="1" applyProtection="1">
      <protection locked="0"/>
    </xf>
    <xf numFmtId="0" fontId="72" fillId="0" borderId="3" xfId="0" applyFont="1" applyBorder="1" applyProtection="1">
      <protection locked="0"/>
    </xf>
    <xf numFmtId="0" fontId="72" fillId="0" borderId="3" xfId="9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10" fontId="0" fillId="4" borderId="2" xfId="4" applyNumberFormat="1" applyFont="1" applyFill="1" applyBorder="1"/>
    <xf numFmtId="10" fontId="0" fillId="4" borderId="1" xfId="4" applyNumberFormat="1" applyFont="1" applyFill="1" applyBorder="1"/>
    <xf numFmtId="43" fontId="7" fillId="0" borderId="0" xfId="1" applyFont="1" applyFill="1" applyBorder="1"/>
    <xf numFmtId="0" fontId="29" fillId="0" borderId="3" xfId="0" applyFont="1" applyBorder="1" applyAlignment="1">
      <alignment horizontal="left"/>
    </xf>
    <xf numFmtId="1" fontId="7" fillId="0" borderId="0" xfId="2" applyNumberFormat="1" applyFont="1" applyFill="1" applyAlignment="1">
      <alignment horizontal="left"/>
    </xf>
    <xf numFmtId="1" fontId="8" fillId="0" borderId="1" xfId="2" applyNumberFormat="1" applyFont="1" applyFill="1" applyBorder="1" applyAlignment="1">
      <alignment horizontal="left"/>
    </xf>
    <xf numFmtId="1" fontId="8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 wrapText="1"/>
    </xf>
    <xf numFmtId="1" fontId="7" fillId="0" borderId="0" xfId="2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left"/>
    </xf>
    <xf numFmtId="1" fontId="8" fillId="0" borderId="0" xfId="5" applyNumberFormat="1" applyFont="1" applyFill="1" applyBorder="1" applyAlignment="1">
      <alignment horizontal="left"/>
    </xf>
    <xf numFmtId="1" fontId="8" fillId="0" borderId="2" xfId="5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173" fontId="8" fillId="0" borderId="0" xfId="2" applyNumberFormat="1" applyFont="1" applyFill="1" applyAlignment="1">
      <alignment horizontal="left"/>
    </xf>
    <xf numFmtId="10" fontId="10" fillId="0" borderId="0" xfId="8" applyNumberFormat="1" applyFont="1" applyAlignment="1">
      <alignment horizontal="left"/>
    </xf>
    <xf numFmtId="171" fontId="73" fillId="0" borderId="5" xfId="0" quotePrefix="1" applyNumberFormat="1" applyFont="1" applyBorder="1" applyAlignment="1">
      <alignment horizontal="left"/>
    </xf>
    <xf numFmtId="0" fontId="0" fillId="0" borderId="0" xfId="0" applyAlignment="1">
      <alignment horizontal="left" indent="2"/>
    </xf>
    <xf numFmtId="0" fontId="2" fillId="0" borderId="11" xfId="0" applyFont="1" applyBorder="1"/>
    <xf numFmtId="0" fontId="20" fillId="0" borderId="3" xfId="0" applyFont="1" applyBorder="1"/>
    <xf numFmtId="167" fontId="0" fillId="0" borderId="0" xfId="0" applyNumberFormat="1"/>
    <xf numFmtId="43" fontId="0" fillId="0" borderId="0" xfId="0" applyNumberFormat="1"/>
    <xf numFmtId="9" fontId="0" fillId="0" borderId="0" xfId="4" applyFont="1" applyFill="1" applyBorder="1"/>
    <xf numFmtId="14" fontId="16" fillId="4" borderId="3" xfId="3" applyNumberFormat="1" applyFont="1" applyFill="1" applyBorder="1" applyAlignment="1">
      <alignment horizontal="right" vertical="center" wrapText="1"/>
    </xf>
    <xf numFmtId="2" fontId="53" fillId="0" borderId="0" xfId="10" applyNumberFormat="1" applyFont="1" applyAlignment="1" applyProtection="1">
      <alignment horizontal="left" vertical="top" wrapText="1"/>
      <protection locked="0"/>
    </xf>
    <xf numFmtId="2" fontId="53" fillId="0" borderId="0" xfId="1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76" fillId="0" borderId="0" xfId="0" applyFont="1"/>
    <xf numFmtId="0" fontId="77" fillId="0" borderId="0" xfId="9" applyFont="1" applyAlignment="1" applyProtection="1">
      <alignment horizontal="left"/>
      <protection locked="0"/>
    </xf>
    <xf numFmtId="0" fontId="78" fillId="0" borderId="9" xfId="0" applyFont="1" applyBorder="1"/>
    <xf numFmtId="0" fontId="78" fillId="0" borderId="7" xfId="0" applyFont="1" applyBorder="1"/>
    <xf numFmtId="0" fontId="78" fillId="0" borderId="0" xfId="0" applyFont="1"/>
    <xf numFmtId="0" fontId="79" fillId="0" borderId="0" xfId="0" applyFont="1"/>
    <xf numFmtId="0" fontId="79" fillId="0" borderId="8" xfId="0" applyFont="1" applyBorder="1"/>
    <xf numFmtId="49" fontId="67" fillId="0" borderId="3" xfId="9" applyNumberFormat="1" applyFont="1" applyBorder="1" applyAlignment="1" applyProtection="1">
      <alignment horizontal="right" vertical="center"/>
      <protection locked="0"/>
    </xf>
    <xf numFmtId="167" fontId="0" fillId="4" borderId="0" xfId="0" applyNumberFormat="1" applyFill="1"/>
    <xf numFmtId="180" fontId="0" fillId="0" borderId="0" xfId="4" applyNumberFormat="1" applyFont="1" applyFill="1"/>
    <xf numFmtId="180" fontId="0" fillId="4" borderId="0" xfId="4" applyNumberFormat="1" applyFont="1" applyFill="1"/>
    <xf numFmtId="181" fontId="0" fillId="4" borderId="0" xfId="0" applyNumberFormat="1" applyFill="1"/>
    <xf numFmtId="181" fontId="0" fillId="0" borderId="0" xfId="0" applyNumberFormat="1"/>
    <xf numFmtId="181" fontId="16" fillId="0" borderId="0" xfId="3" applyNumberFormat="1" applyFont="1" applyAlignment="1">
      <alignment horizontal="right" vertical="center" wrapText="1"/>
    </xf>
    <xf numFmtId="181" fontId="16" fillId="4" borderId="0" xfId="3" applyNumberFormat="1" applyFont="1" applyFill="1" applyAlignment="1">
      <alignment horizontal="right" vertical="center" wrapText="1"/>
    </xf>
    <xf numFmtId="182" fontId="0" fillId="0" borderId="0" xfId="0" applyNumberFormat="1"/>
    <xf numFmtId="182" fontId="0" fillId="4" borderId="0" xfId="0" applyNumberFormat="1" applyFill="1"/>
    <xf numFmtId="182" fontId="0" fillId="4" borderId="1" xfId="0" applyNumberFormat="1" applyFill="1" applyBorder="1"/>
    <xf numFmtId="182" fontId="0" fillId="0" borderId="1" xfId="0" applyNumberFormat="1" applyBorder="1"/>
    <xf numFmtId="182" fontId="0" fillId="4" borderId="2" xfId="1" applyNumberFormat="1" applyFont="1" applyFill="1" applyBorder="1"/>
    <xf numFmtId="182" fontId="0" fillId="0" borderId="2" xfId="1" applyNumberFormat="1" applyFont="1" applyFill="1" applyBorder="1"/>
    <xf numFmtId="182" fontId="0" fillId="0" borderId="2" xfId="1" applyNumberFormat="1" applyFont="1" applyBorder="1"/>
    <xf numFmtId="182" fontId="0" fillId="0" borderId="0" xfId="1" applyNumberFormat="1" applyFont="1"/>
    <xf numFmtId="182" fontId="0" fillId="4" borderId="0" xfId="1" applyNumberFormat="1" applyFont="1" applyFill="1"/>
    <xf numFmtId="182" fontId="0" fillId="0" borderId="0" xfId="1" applyNumberFormat="1" applyFont="1" applyFill="1"/>
    <xf numFmtId="182" fontId="0" fillId="4" borderId="1" xfId="1" applyNumberFormat="1" applyFont="1" applyFill="1" applyBorder="1"/>
    <xf numFmtId="182" fontId="0" fillId="0" borderId="1" xfId="1" applyNumberFormat="1" applyFont="1" applyBorder="1"/>
    <xf numFmtId="182" fontId="0" fillId="4" borderId="0" xfId="1" applyNumberFormat="1" applyFont="1" applyFill="1" applyBorder="1"/>
    <xf numFmtId="182" fontId="0" fillId="0" borderId="0" xfId="1" applyNumberFormat="1" applyFont="1" applyFill="1" applyBorder="1"/>
    <xf numFmtId="182" fontId="0" fillId="0" borderId="1" xfId="1" applyNumberFormat="1" applyFont="1" applyFill="1" applyBorder="1"/>
    <xf numFmtId="182" fontId="0" fillId="0" borderId="0" xfId="1" applyNumberFormat="1" applyFont="1" applyBorder="1"/>
    <xf numFmtId="182" fontId="2" fillId="4" borderId="1" xfId="0" applyNumberFormat="1" applyFont="1" applyFill="1" applyBorder="1"/>
    <xf numFmtId="185" fontId="0" fillId="4" borderId="0" xfId="1" applyNumberFormat="1" applyFont="1" applyFill="1"/>
    <xf numFmtId="2" fontId="0" fillId="4" borderId="0" xfId="1" applyNumberFormat="1" applyFont="1" applyFill="1"/>
    <xf numFmtId="2" fontId="0" fillId="0" borderId="0" xfId="0" applyNumberFormat="1"/>
    <xf numFmtId="0" fontId="2" fillId="0" borderId="0" xfId="0" applyFont="1" applyAlignment="1">
      <alignment horizontal="center"/>
    </xf>
    <xf numFmtId="172" fontId="0" fillId="0" borderId="0" xfId="0" applyNumberFormat="1"/>
    <xf numFmtId="184" fontId="7" fillId="4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wrapText="1"/>
    </xf>
    <xf numFmtId="174" fontId="67" fillId="0" borderId="1" xfId="9" applyNumberFormat="1" applyFont="1" applyBorder="1" applyProtection="1">
      <protection locked="0"/>
    </xf>
    <xf numFmtId="174" fontId="67" fillId="0" borderId="0" xfId="9" applyNumberFormat="1" applyFont="1" applyProtection="1">
      <protection locked="0"/>
    </xf>
    <xf numFmtId="0" fontId="0" fillId="5" borderId="0" xfId="0" applyFill="1"/>
    <xf numFmtId="0" fontId="80" fillId="5" borderId="0" xfId="0" applyFont="1" applyFill="1"/>
    <xf numFmtId="0" fontId="80" fillId="5" borderId="0" xfId="0" applyFont="1" applyFill="1" applyAlignment="1">
      <alignment horizontal="center" vertical="center"/>
    </xf>
    <xf numFmtId="3" fontId="15" fillId="2" borderId="0" xfId="7" applyFill="1"/>
    <xf numFmtId="0" fontId="74" fillId="0" borderId="0" xfId="0" applyFont="1"/>
    <xf numFmtId="182" fontId="7" fillId="0" borderId="0" xfId="5" applyNumberFormat="1" applyFont="1" applyFill="1" applyBorder="1" applyAlignment="1">
      <alignment horizontal="right"/>
    </xf>
    <xf numFmtId="172" fontId="7" fillId="4" borderId="0" xfId="5" applyNumberFormat="1" applyFont="1" applyFill="1" applyBorder="1" applyAlignment="1">
      <alignment horizontal="right"/>
    </xf>
    <xf numFmtId="10" fontId="7" fillId="4" borderId="0" xfId="4" applyNumberFormat="1" applyFont="1" applyFill="1" applyAlignment="1">
      <alignment horizontal="right"/>
    </xf>
    <xf numFmtId="10" fontId="7" fillId="0" borderId="0" xfId="5" applyNumberFormat="1" applyFont="1" applyFill="1" applyBorder="1" applyAlignment="1">
      <alignment horizontal="right"/>
    </xf>
    <xf numFmtId="10" fontId="9" fillId="4" borderId="0" xfId="4" applyNumberFormat="1" applyFont="1" applyFill="1" applyAlignment="1">
      <alignment horizontal="right"/>
    </xf>
    <xf numFmtId="182" fontId="7" fillId="0" borderId="0" xfId="5" applyNumberFormat="1" applyFont="1" applyFill="1" applyBorder="1" applyAlignment="1">
      <alignment horizontal="right" vertical="center"/>
    </xf>
    <xf numFmtId="182" fontId="7" fillId="0" borderId="0" xfId="5" applyNumberFormat="1" applyFont="1" applyFill="1" applyBorder="1" applyAlignment="1"/>
    <xf numFmtId="182" fontId="8" fillId="4" borderId="0" xfId="2" applyNumberFormat="1" applyFont="1" applyFill="1" applyBorder="1" applyAlignment="1">
      <alignment horizontal="left" indent="1"/>
    </xf>
    <xf numFmtId="186" fontId="0" fillId="4" borderId="0" xfId="1" applyNumberFormat="1" applyFont="1" applyFill="1"/>
    <xf numFmtId="186" fontId="0" fillId="0" borderId="0" xfId="1" applyNumberFormat="1" applyFont="1" applyFill="1"/>
    <xf numFmtId="186" fontId="0" fillId="0" borderId="0" xfId="1" applyNumberFormat="1" applyFont="1"/>
    <xf numFmtId="182" fontId="2" fillId="4" borderId="0" xfId="0" applyNumberFormat="1" applyFont="1" applyFill="1"/>
    <xf numFmtId="182" fontId="2" fillId="0" borderId="0" xfId="0" applyNumberFormat="1" applyFont="1"/>
    <xf numFmtId="182" fontId="2" fillId="4" borderId="2" xfId="0" applyNumberFormat="1" applyFont="1" applyFill="1" applyBorder="1"/>
    <xf numFmtId="182" fontId="2" fillId="0" borderId="2" xfId="0" applyNumberFormat="1" applyFont="1" applyBorder="1"/>
    <xf numFmtId="182" fontId="7" fillId="0" borderId="0" xfId="1" applyNumberFormat="1" applyFont="1" applyFill="1" applyBorder="1"/>
    <xf numFmtId="182" fontId="7" fillId="0" borderId="0" xfId="1" applyNumberFormat="1" applyFont="1" applyBorder="1"/>
    <xf numFmtId="182" fontId="0" fillId="4" borderId="2" xfId="0" applyNumberFormat="1" applyFill="1" applyBorder="1"/>
    <xf numFmtId="182" fontId="0" fillId="0" borderId="2" xfId="0" applyNumberFormat="1" applyBorder="1"/>
    <xf numFmtId="187" fontId="0" fillId="0" borderId="0" xfId="1" applyNumberFormat="1" applyFont="1"/>
    <xf numFmtId="182" fontId="2" fillId="0" borderId="1" xfId="0" applyNumberFormat="1" applyFont="1" applyBorder="1"/>
    <xf numFmtId="170" fontId="0" fillId="4" borderId="1" xfId="0" applyNumberFormat="1" applyFill="1" applyBorder="1"/>
    <xf numFmtId="170" fontId="0" fillId="0" borderId="1" xfId="0" applyNumberFormat="1" applyBorder="1"/>
    <xf numFmtId="170" fontId="2" fillId="4" borderId="1" xfId="0" applyNumberFormat="1" applyFont="1" applyFill="1" applyBorder="1"/>
    <xf numFmtId="170" fontId="2" fillId="0" borderId="1" xfId="0" applyNumberFormat="1" applyFont="1" applyBorder="1"/>
    <xf numFmtId="182" fontId="2" fillId="4" borderId="11" xfId="0" applyNumberFormat="1" applyFont="1" applyFill="1" applyBorder="1"/>
    <xf numFmtId="182" fontId="2" fillId="0" borderId="11" xfId="0" applyNumberFormat="1" applyFont="1" applyBorder="1"/>
    <xf numFmtId="182" fontId="5" fillId="4" borderId="3" xfId="0" applyNumberFormat="1" applyFont="1" applyFill="1" applyBorder="1"/>
    <xf numFmtId="182" fontId="5" fillId="0" borderId="3" xfId="0" applyNumberFormat="1" applyFont="1" applyBorder="1"/>
    <xf numFmtId="182" fontId="2" fillId="4" borderId="3" xfId="0" applyNumberFormat="1" applyFont="1" applyFill="1" applyBorder="1"/>
    <xf numFmtId="182" fontId="2" fillId="0" borderId="3" xfId="0" applyNumberFormat="1" applyFont="1" applyBorder="1"/>
    <xf numFmtId="182" fontId="2" fillId="0" borderId="3" xfId="0" applyNumberFormat="1" applyFont="1" applyBorder="1" applyAlignment="1">
      <alignment horizontal="right"/>
    </xf>
    <xf numFmtId="182" fontId="7" fillId="0" borderId="0" xfId="0" applyNumberFormat="1" applyFont="1"/>
    <xf numFmtId="182" fontId="2" fillId="4" borderId="1" xfId="1" applyNumberFormat="1" applyFont="1" applyFill="1" applyBorder="1"/>
    <xf numFmtId="182" fontId="2" fillId="0" borderId="1" xfId="1" applyNumberFormat="1" applyFont="1" applyBorder="1"/>
    <xf numFmtId="182" fontId="2" fillId="4" borderId="2" xfId="1" applyNumberFormat="1" applyFont="1" applyFill="1" applyBorder="1"/>
    <xf numFmtId="182" fontId="2" fillId="0" borderId="2" xfId="1" applyNumberFormat="1" applyFont="1" applyFill="1" applyBorder="1"/>
    <xf numFmtId="182" fontId="2" fillId="0" borderId="2" xfId="1" applyNumberFormat="1" applyFont="1" applyBorder="1"/>
    <xf numFmtId="1" fontId="0" fillId="4" borderId="0" xfId="0" applyNumberFormat="1" applyFill="1"/>
    <xf numFmtId="1" fontId="0" fillId="0" borderId="0" xfId="0" applyNumberFormat="1"/>
    <xf numFmtId="1" fontId="0" fillId="4" borderId="2" xfId="0" applyNumberFormat="1" applyFill="1" applyBorder="1"/>
    <xf numFmtId="1" fontId="0" fillId="0" borderId="2" xfId="0" applyNumberFormat="1" applyBorder="1"/>
    <xf numFmtId="181" fontId="0" fillId="0" borderId="0" xfId="1" applyNumberFormat="1" applyFont="1" applyFill="1"/>
    <xf numFmtId="184" fontId="0" fillId="0" borderId="0" xfId="1" applyNumberFormat="1" applyFont="1" applyFill="1"/>
    <xf numFmtId="0" fontId="10" fillId="0" borderId="0" xfId="0" applyFont="1"/>
    <xf numFmtId="183" fontId="0" fillId="0" borderId="0" xfId="1" applyNumberFormat="1" applyFont="1" applyFill="1"/>
    <xf numFmtId="186" fontId="0" fillId="4" borderId="0" xfId="0" applyNumberFormat="1" applyFill="1"/>
    <xf numFmtId="186" fontId="0" fillId="0" borderId="0" xfId="0" applyNumberFormat="1"/>
    <xf numFmtId="0" fontId="6" fillId="0" borderId="0" xfId="0" applyFont="1"/>
    <xf numFmtId="182" fontId="7" fillId="4" borderId="0" xfId="1" applyNumberFormat="1" applyFont="1" applyFill="1" applyBorder="1"/>
    <xf numFmtId="182" fontId="0" fillId="4" borderId="3" xfId="0" applyNumberFormat="1" applyFill="1" applyBorder="1"/>
    <xf numFmtId="10" fontId="11" fillId="4" borderId="0" xfId="4" applyNumberFormat="1" applyFont="1" applyFill="1" applyBorder="1"/>
    <xf numFmtId="179" fontId="11" fillId="0" borderId="3" xfId="1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18" fillId="0" borderId="11" xfId="0" applyFont="1" applyBorder="1" applyAlignment="1">
      <alignment horizontal="left"/>
    </xf>
    <xf numFmtId="164" fontId="18" fillId="0" borderId="11" xfId="1" applyNumberFormat="1" applyFont="1" applyBorder="1" applyAlignment="1">
      <alignment horizontal="right" vertical="center" wrapText="1"/>
    </xf>
    <xf numFmtId="14" fontId="74" fillId="0" borderId="0" xfId="0" applyNumberFormat="1" applyFont="1" applyAlignment="1">
      <alignment horizontal="left" vertical="center"/>
    </xf>
    <xf numFmtId="1" fontId="0" fillId="4" borderId="3" xfId="0" applyNumberFormat="1" applyFill="1" applyBorder="1"/>
    <xf numFmtId="1" fontId="0" fillId="0" borderId="3" xfId="0" applyNumberFormat="1" applyBorder="1"/>
    <xf numFmtId="188" fontId="0" fillId="0" borderId="0" xfId="0" applyNumberFormat="1"/>
    <xf numFmtId="10" fontId="76" fillId="0" borderId="0" xfId="4" applyNumberFormat="1" applyFont="1"/>
    <xf numFmtId="172" fontId="7" fillId="0" borderId="0" xfId="5" applyNumberFormat="1" applyFont="1" applyFill="1" applyBorder="1" applyAlignment="1">
      <alignment horizontal="right"/>
    </xf>
    <xf numFmtId="184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indent="1"/>
    </xf>
    <xf numFmtId="1" fontId="8" fillId="0" borderId="2" xfId="5" applyNumberFormat="1" applyFont="1" applyFill="1" applyBorder="1" applyAlignment="1">
      <alignment horizontal="left" indent="1"/>
    </xf>
    <xf numFmtId="182" fontId="8" fillId="0" borderId="0" xfId="2" applyNumberFormat="1" applyFont="1" applyFill="1" applyBorder="1" applyAlignment="1">
      <alignment horizontal="left" indent="1"/>
    </xf>
    <xf numFmtId="182" fontId="7" fillId="0" borderId="0" xfId="2" applyNumberFormat="1" applyFont="1" applyFill="1" applyBorder="1" applyAlignment="1">
      <alignment horizontal="left" indent="1"/>
    </xf>
    <xf numFmtId="1" fontId="7" fillId="0" borderId="0" xfId="2" applyNumberFormat="1" applyFont="1" applyFill="1" applyBorder="1" applyAlignment="1">
      <alignment horizontal="left" indent="1"/>
    </xf>
    <xf numFmtId="10" fontId="7" fillId="0" borderId="0" xfId="4" applyNumberFormat="1" applyFont="1" applyFill="1" applyAlignment="1">
      <alignment horizontal="right"/>
    </xf>
    <xf numFmtId="10" fontId="9" fillId="0" borderId="0" xfId="4" applyNumberFormat="1" applyFont="1" applyFill="1" applyAlignment="1">
      <alignment horizontal="right"/>
    </xf>
    <xf numFmtId="176" fontId="67" fillId="4" borderId="0" xfId="10" applyNumberFormat="1" applyFont="1" applyFill="1" applyAlignment="1" applyProtection="1">
      <alignment horizontal="right"/>
      <protection locked="0"/>
    </xf>
    <xf numFmtId="10" fontId="0" fillId="0" borderId="2" xfId="4" applyNumberFormat="1" applyFont="1" applyFill="1" applyBorder="1"/>
    <xf numFmtId="10" fontId="0" fillId="0" borderId="1" xfId="4" applyNumberFormat="1" applyFont="1" applyFill="1" applyBorder="1"/>
    <xf numFmtId="182" fontId="7" fillId="4" borderId="0" xfId="0" applyNumberFormat="1" applyFont="1" applyFill="1"/>
    <xf numFmtId="10" fontId="11" fillId="0" borderId="0" xfId="4" applyNumberFormat="1" applyFont="1"/>
    <xf numFmtId="0" fontId="64" fillId="0" borderId="10" xfId="10" applyFont="1" applyBorder="1" applyProtection="1">
      <protection locked="0"/>
    </xf>
    <xf numFmtId="0" fontId="64" fillId="0" borderId="0" xfId="10" applyFont="1" applyAlignment="1" applyProtection="1">
      <alignment horizontal="left" vertical="center"/>
      <protection locked="0"/>
    </xf>
    <xf numFmtId="181" fontId="11" fillId="0" borderId="0" xfId="5" applyNumberFormat="1" applyFont="1" applyFill="1" applyBorder="1" applyAlignment="1">
      <alignment horizontal="right"/>
    </xf>
    <xf numFmtId="181" fontId="11" fillId="0" borderId="12" xfId="5" applyNumberFormat="1" applyFont="1" applyFill="1" applyBorder="1" applyAlignment="1">
      <alignment horizontal="right"/>
    </xf>
    <xf numFmtId="181" fontId="7" fillId="4" borderId="0" xfId="5" applyNumberFormat="1" applyFont="1" applyFill="1" applyBorder="1" applyAlignment="1">
      <alignment horizontal="right"/>
    </xf>
    <xf numFmtId="181" fontId="8" fillId="4" borderId="12" xfId="5" applyNumberFormat="1" applyFont="1" applyFill="1" applyBorder="1" applyAlignment="1">
      <alignment horizontal="right"/>
    </xf>
    <xf numFmtId="164" fontId="0" fillId="4" borderId="0" xfId="1" applyNumberFormat="1" applyFont="1" applyFill="1" applyBorder="1"/>
    <xf numFmtId="182" fontId="0" fillId="0" borderId="3" xfId="0" applyNumberFormat="1" applyBorder="1"/>
    <xf numFmtId="0" fontId="87" fillId="0" borderId="0" xfId="0" applyFont="1" applyAlignment="1">
      <alignment horizontal="left"/>
    </xf>
    <xf numFmtId="0" fontId="87" fillId="0" borderId="0" xfId="0" applyFont="1"/>
    <xf numFmtId="0" fontId="88" fillId="0" borderId="0" xfId="0" applyFont="1"/>
    <xf numFmtId="180" fontId="87" fillId="0" borderId="0" xfId="0" applyNumberFormat="1" applyFont="1"/>
    <xf numFmtId="189" fontId="7" fillId="0" borderId="0" xfId="0" applyNumberFormat="1" applyFont="1"/>
    <xf numFmtId="14" fontId="0" fillId="0" borderId="0" xfId="0" applyNumberFormat="1"/>
    <xf numFmtId="164" fontId="0" fillId="4" borderId="0" xfId="1" applyNumberFormat="1" applyFont="1" applyFill="1"/>
    <xf numFmtId="167" fontId="18" fillId="0" borderId="11" xfId="4" applyNumberFormat="1" applyFont="1" applyBorder="1" applyAlignment="1">
      <alignment horizontal="right" vertical="center" wrapText="1"/>
    </xf>
    <xf numFmtId="183" fontId="0" fillId="0" borderId="0" xfId="0" applyNumberFormat="1"/>
    <xf numFmtId="190" fontId="2" fillId="0" borderId="0" xfId="0" applyNumberFormat="1" applyFont="1"/>
    <xf numFmtId="181" fontId="7" fillId="0" borderId="0" xfId="5" applyNumberFormat="1" applyFont="1" applyFill="1" applyBorder="1" applyAlignment="1">
      <alignment horizontal="right"/>
    </xf>
    <xf numFmtId="181" fontId="8" fillId="0" borderId="12" xfId="5" applyNumberFormat="1" applyFont="1" applyFill="1" applyBorder="1" applyAlignment="1">
      <alignment horizontal="right"/>
    </xf>
    <xf numFmtId="187" fontId="0" fillId="0" borderId="2" xfId="1" applyNumberFormat="1" applyFont="1" applyFill="1" applyBorder="1"/>
    <xf numFmtId="187" fontId="0" fillId="0" borderId="2" xfId="1" applyNumberFormat="1" applyFont="1" applyBorder="1"/>
    <xf numFmtId="187" fontId="0" fillId="0" borderId="0" xfId="1" applyNumberFormat="1" applyFont="1" applyFill="1"/>
    <xf numFmtId="172" fontId="8" fillId="4" borderId="1" xfId="5" applyNumberFormat="1" applyFont="1" applyFill="1" applyBorder="1" applyAlignment="1">
      <alignment horizontal="right"/>
    </xf>
    <xf numFmtId="172" fontId="8" fillId="4" borderId="1" xfId="1" applyNumberFormat="1" applyFont="1" applyFill="1" applyBorder="1" applyAlignment="1">
      <alignment horizontal="right"/>
    </xf>
    <xf numFmtId="172" fontId="7" fillId="4" borderId="0" xfId="1" applyNumberFormat="1" applyFont="1" applyFill="1" applyAlignment="1">
      <alignment horizontal="right"/>
    </xf>
    <xf numFmtId="185" fontId="0" fillId="4" borderId="0" xfId="1" applyNumberFormat="1" applyFont="1" applyFill="1" applyAlignment="1">
      <alignment horizontal="right"/>
    </xf>
    <xf numFmtId="16" fontId="2" fillId="0" borderId="0" xfId="0" applyNumberFormat="1" applyFont="1" applyAlignment="1">
      <alignment horizontal="right"/>
    </xf>
    <xf numFmtId="172" fontId="0" fillId="0" borderId="0" xfId="1" applyNumberFormat="1" applyFont="1" applyFill="1"/>
    <xf numFmtId="182" fontId="7" fillId="0" borderId="0" xfId="5" applyNumberFormat="1" applyFont="1" applyFill="1" applyAlignment="1">
      <alignment horizontal="right"/>
    </xf>
    <xf numFmtId="172" fontId="8" fillId="0" borderId="1" xfId="5" applyNumberFormat="1" applyFont="1" applyFill="1" applyBorder="1" applyAlignment="1">
      <alignment horizontal="right"/>
    </xf>
    <xf numFmtId="172" fontId="7" fillId="0" borderId="0" xfId="5" applyNumberFormat="1" applyFont="1" applyFill="1" applyAlignment="1">
      <alignment horizontal="right"/>
    </xf>
    <xf numFmtId="172" fontId="8" fillId="0" borderId="1" xfId="1" applyNumberFormat="1" applyFont="1" applyFill="1" applyBorder="1" applyAlignment="1">
      <alignment horizontal="right"/>
    </xf>
    <xf numFmtId="172" fontId="7" fillId="0" borderId="0" xfId="1" applyNumberFormat="1" applyFont="1" applyFill="1" applyAlignment="1">
      <alignment horizontal="right"/>
    </xf>
    <xf numFmtId="191" fontId="0" fillId="0" borderId="0" xfId="0" applyNumberFormat="1"/>
    <xf numFmtId="0" fontId="8" fillId="0" borderId="3" xfId="0" applyFont="1" applyBorder="1" applyAlignment="1">
      <alignment horizontal="right" wrapText="1"/>
    </xf>
    <xf numFmtId="0" fontId="67" fillId="0" borderId="3" xfId="0" applyFont="1" applyBorder="1" applyAlignment="1" applyProtection="1">
      <alignment horizontal="center" vertical="top" wrapText="1"/>
      <protection locked="0"/>
    </xf>
    <xf numFmtId="0" fontId="51" fillId="0" borderId="0" xfId="10" applyFont="1" applyProtection="1">
      <protection locked="0"/>
    </xf>
    <xf numFmtId="0" fontId="67" fillId="0" borderId="0" xfId="0" applyFont="1" applyAlignment="1" applyProtection="1">
      <alignment horizontal="center" vertical="top" wrapText="1"/>
      <protection locked="0"/>
    </xf>
    <xf numFmtId="37" fontId="67" fillId="0" borderId="1" xfId="10" applyNumberFormat="1" applyFont="1" applyBorder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vertical="top" wrapText="1"/>
      <protection locked="0"/>
    </xf>
    <xf numFmtId="172" fontId="8" fillId="4" borderId="0" xfId="1" applyNumberFormat="1" applyFont="1" applyFill="1" applyBorder="1" applyAlignment="1">
      <alignment horizontal="right"/>
    </xf>
    <xf numFmtId="172" fontId="8" fillId="0" borderId="0" xfId="1" applyNumberFormat="1" applyFont="1" applyFill="1" applyBorder="1" applyAlignment="1">
      <alignment horizontal="right"/>
    </xf>
    <xf numFmtId="172" fontId="0" fillId="4" borderId="0" xfId="0" applyNumberFormat="1" applyFill="1"/>
    <xf numFmtId="187" fontId="0" fillId="4" borderId="0" xfId="1" applyNumberFormat="1" applyFont="1" applyFill="1"/>
    <xf numFmtId="187" fontId="0" fillId="4" borderId="2" xfId="1" applyNumberFormat="1" applyFont="1" applyFill="1" applyBorder="1"/>
    <xf numFmtId="43" fontId="0" fillId="4" borderId="2" xfId="1" applyFont="1" applyFill="1" applyBorder="1"/>
    <xf numFmtId="0" fontId="30" fillId="0" borderId="0" xfId="9" applyFont="1" applyAlignment="1">
      <alignment horizontal="right" vertical="top"/>
    </xf>
    <xf numFmtId="1" fontId="2" fillId="0" borderId="1" xfId="0" applyNumberFormat="1" applyFont="1" applyBorder="1"/>
    <xf numFmtId="3" fontId="2" fillId="0" borderId="1" xfId="0" applyNumberFormat="1" applyFont="1" applyBorder="1"/>
    <xf numFmtId="0" fontId="0" fillId="0" borderId="0" xfId="1" applyNumberFormat="1" applyFont="1" applyFill="1"/>
    <xf numFmtId="1" fontId="2" fillId="4" borderId="1" xfId="0" applyNumberFormat="1" applyFont="1" applyFill="1" applyBorder="1"/>
    <xf numFmtId="0" fontId="84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14" fontId="64" fillId="0" borderId="0" xfId="10" applyNumberFormat="1" applyFont="1" applyProtection="1">
      <protection locked="0"/>
    </xf>
    <xf numFmtId="182" fontId="7" fillId="4" borderId="0" xfId="5" applyNumberFormat="1" applyFont="1" applyFill="1" applyAlignment="1">
      <alignment horizontal="right"/>
    </xf>
    <xf numFmtId="0" fontId="90" fillId="0" borderId="0" xfId="0" applyFont="1"/>
    <xf numFmtId="1" fontId="8" fillId="0" borderId="1" xfId="2" applyNumberFormat="1" applyFont="1" applyBorder="1" applyAlignment="1">
      <alignment horizontal="left"/>
    </xf>
    <xf numFmtId="0" fontId="82" fillId="5" borderId="0" xfId="0" applyFont="1" applyFill="1" applyAlignment="1">
      <alignment horizontal="center" vertical="top"/>
    </xf>
    <xf numFmtId="0" fontId="81" fillId="5" borderId="0" xfId="0" applyFont="1" applyFill="1" applyAlignment="1">
      <alignment horizontal="center" vertical="center"/>
    </xf>
    <xf numFmtId="0" fontId="83" fillId="5" borderId="0" xfId="0" applyFont="1" applyFill="1" applyAlignment="1">
      <alignment horizontal="center"/>
    </xf>
    <xf numFmtId="0" fontId="65" fillId="0" borderId="0" xfId="0" applyFont="1" applyAlignment="1" applyProtection="1">
      <alignment horizontal="left" vertical="top" wrapText="1"/>
      <protection locked="0"/>
    </xf>
  </cellXfs>
  <cellStyles count="13">
    <cellStyle name="EY0dp" xfId="5" xr:uid="{9F472E0A-0800-4FE4-B7F0-EB4178709804}"/>
    <cellStyle name="EYtext" xfId="2" xr:uid="{D38A0119-AE01-4ACA-AB67-6B38897F0C57}"/>
    <cellStyle name="Hyperkobling 2 2" xfId="11" xr:uid="{A7E42007-B666-4CE2-9007-FFCF514C2AD3}"/>
    <cellStyle name="Komma" xfId="1" builtinId="3"/>
    <cellStyle name="Normal" xfId="0" builtinId="0"/>
    <cellStyle name="Normal 2" xfId="7" xr:uid="{D96EBB87-556B-4B80-B79D-B5B3D850E7FD}"/>
    <cellStyle name="Normal 2 2 3" xfId="3" xr:uid="{C4940423-8270-4EAB-8905-668858F52570}"/>
    <cellStyle name="Normal 20 2" xfId="6" xr:uid="{23026EBA-DE77-4B40-9252-4ADF10165362}"/>
    <cellStyle name="Normal 3 10" xfId="12" xr:uid="{5155FDA6-13CC-4D4B-BEC6-F863D7229606}"/>
    <cellStyle name="Normal_Note 5 til 7" xfId="8" xr:uid="{1D87DE0A-CB17-465E-ADCF-2C314C4F17C4}"/>
    <cellStyle name="Normal_tabeller.xls 2 2" xfId="10" xr:uid="{CE172250-EE7F-45D1-AFC9-8F34DBB10216}"/>
    <cellStyle name="Normal_tabeller.xls 3 2" xfId="9" xr:uid="{635FE4A7-2808-4C71-8140-5F4C5D45CE48}"/>
    <cellStyle name="Prosent" xfId="4" builtinId="5"/>
  </cellStyles>
  <dxfs count="0"/>
  <tableStyles count="0" defaultTableStyle="TableStyleMedium2" defaultPivotStyle="PivotStyleLight16"/>
  <colors>
    <mruColors>
      <color rgb="FFCCEC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53669229933369E-3"/>
          <c:y val="2.2288739874975431E-3"/>
          <c:w val="0.99724489413607298"/>
          <c:h val="0.80323940724186227"/>
        </c:manualLayout>
      </c:layout>
      <c:barChart>
        <c:barDir val="col"/>
        <c:grouping val="stacked"/>
        <c:varyColors val="0"/>
        <c:ser>
          <c:idx val="0"/>
          <c:order val="0"/>
          <c:tx>
            <c:v>Senior unsecured bonds</c:v>
          </c:tx>
          <c:spPr>
            <a:solidFill>
              <a:srgbClr val="002776"/>
            </a:solidFill>
            <a:ln w="3175">
              <a:noFill/>
              <a:prstDash val="solid"/>
            </a:ln>
          </c:spPr>
          <c:invertIfNegative val="0"/>
          <c:cat>
            <c:strLit>
              <c:ptCount val="8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  <c:pt idx="5">
                <c:v>2029</c:v>
              </c:pt>
              <c:pt idx="6">
                <c:v>2030</c:v>
              </c:pt>
              <c:pt idx="7">
                <c:v>2031+</c:v>
              </c:pt>
            </c:strLit>
          </c:cat>
          <c:val>
            <c:numLit>
              <c:formatCode>General</c:formatCode>
              <c:ptCount val="8"/>
              <c:pt idx="0">
                <c:v>13.961816000000001</c:v>
              </c:pt>
              <c:pt idx="1">
                <c:v>11.335203999999999</c:v>
              </c:pt>
              <c:pt idx="2">
                <c:v>9.1779840000000004</c:v>
              </c:pt>
              <c:pt idx="3">
                <c:v>13.646648000000001</c:v>
              </c:pt>
              <c:pt idx="4">
                <c:v>2.5</c:v>
              </c:pt>
              <c:pt idx="5">
                <c:v>0</c:v>
              </c:pt>
              <c:pt idx="6">
                <c:v>0.22505600000000001</c:v>
              </c:pt>
              <c:pt idx="7">
                <c:v>4.8612095999999996</c:v>
              </c:pt>
            </c:numLit>
          </c:val>
          <c:extLst>
            <c:ext xmlns:c16="http://schemas.microsoft.com/office/drawing/2014/chart" uri="{C3380CC4-5D6E-409C-BE32-E72D297353CC}">
              <c16:uniqueId val="{00000000-6E7D-4F23-978A-D3B665C806F8}"/>
            </c:ext>
          </c:extLst>
        </c:ser>
        <c:ser>
          <c:idx val="3"/>
          <c:order val="1"/>
          <c:tx>
            <c:v>Senior non-preferred bonds</c:v>
          </c:tx>
          <c:spPr>
            <a:solidFill>
              <a:srgbClr val="005AA4"/>
            </a:solidFill>
          </c:spPr>
          <c:invertIfNegative val="0"/>
          <c:cat>
            <c:strLit>
              <c:ptCount val="8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  <c:pt idx="5">
                <c:v>2029</c:v>
              </c:pt>
              <c:pt idx="6">
                <c:v>2030</c:v>
              </c:pt>
              <c:pt idx="7">
                <c:v>2031+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0.28132000000000001</c:v>
              </c:pt>
              <c:pt idx="3">
                <c:v>6.3263999999999996</c:v>
              </c:pt>
              <c:pt idx="4">
                <c:v>10.3764</c:v>
              </c:pt>
              <c:pt idx="5">
                <c:v>0.28692400000000001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7D-4F23-978A-D3B665C806F8}"/>
            </c:ext>
          </c:extLst>
        </c:ser>
        <c:ser>
          <c:idx val="1"/>
          <c:order val="2"/>
          <c:tx>
            <c:v>Covered bonds</c:v>
          </c:tx>
          <c:spPr>
            <a:solidFill>
              <a:srgbClr val="7EB5D2"/>
            </a:solidFill>
          </c:spPr>
          <c:invertIfNegative val="0"/>
          <c:cat>
            <c:strLit>
              <c:ptCount val="8"/>
              <c:pt idx="0">
                <c:v>2024</c:v>
              </c:pt>
              <c:pt idx="1">
                <c:v>2025</c:v>
              </c:pt>
              <c:pt idx="2">
                <c:v>2026</c:v>
              </c:pt>
              <c:pt idx="3">
                <c:v>2027</c:v>
              </c:pt>
              <c:pt idx="4">
                <c:v>2028</c:v>
              </c:pt>
              <c:pt idx="5">
                <c:v>2029</c:v>
              </c:pt>
              <c:pt idx="6">
                <c:v>2030</c:v>
              </c:pt>
              <c:pt idx="7">
                <c:v>2031+</c:v>
              </c:pt>
            </c:strLit>
          </c:cat>
          <c:val>
            <c:numLit>
              <c:formatCode>General</c:formatCode>
              <c:ptCount val="8"/>
              <c:pt idx="0">
                <c:v>5.6264000000000003</c:v>
              </c:pt>
              <c:pt idx="1">
                <c:v>14.945976</c:v>
              </c:pt>
              <c:pt idx="2">
                <c:v>5.6264000000000003</c:v>
              </c:pt>
              <c:pt idx="3">
                <c:v>13.914656000000001</c:v>
              </c:pt>
              <c:pt idx="4">
                <c:v>16.879200000000001</c:v>
              </c:pt>
              <c:pt idx="5">
                <c:v>8.6083920000000003</c:v>
              </c:pt>
              <c:pt idx="6">
                <c:v>5.6264000000000003</c:v>
              </c:pt>
              <c:pt idx="7">
                <c:v>18.277168</c:v>
              </c:pt>
            </c:numLit>
          </c:val>
          <c:extLst>
            <c:ext xmlns:c16="http://schemas.microsoft.com/office/drawing/2014/chart" uri="{C3380CC4-5D6E-409C-BE32-E72D297353CC}">
              <c16:uniqueId val="{00000002-6E7D-4F23-978A-D3B665C80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367222784"/>
        <c:axId val="367224320"/>
      </c:barChart>
      <c:lineChart>
        <c:grouping val="standard"/>
        <c:varyColors val="0"/>
        <c:ser>
          <c:idx val="2"/>
          <c:order val="3"/>
          <c:tx>
            <c:v> </c:v>
          </c:tx>
          <c:spPr>
            <a:ln>
              <a:noFill/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2022 </c:v>
              </c:pt>
              <c:pt idx="1">
                <c:v>2023 </c:v>
              </c:pt>
              <c:pt idx="2">
                <c:v>2024 </c:v>
              </c:pt>
              <c:pt idx="3">
                <c:v>2025 </c:v>
              </c:pt>
              <c:pt idx="4">
                <c:v>2026 </c:v>
              </c:pt>
              <c:pt idx="5">
                <c:v>2027 </c:v>
              </c:pt>
              <c:pt idx="6">
                <c:v>2028 </c:v>
              </c:pt>
              <c:pt idx="7">
                <c:v>2029 </c:v>
              </c:pt>
              <c:pt idx="8">
                <c:v>2030 </c:v>
              </c:pt>
              <c:pt idx="9">
                <c:v>2031 </c:v>
              </c:pt>
              <c:pt idx="10">
                <c:v>&gt;2031 </c:v>
              </c:pt>
            </c:strLit>
          </c:cat>
          <c:val>
            <c:numLit>
              <c:formatCode>General</c:formatCode>
              <c:ptCount val="8"/>
              <c:pt idx="0">
                <c:v>19.588216000000003</c:v>
              </c:pt>
              <c:pt idx="1">
                <c:v>26.281179999999999</c:v>
              </c:pt>
              <c:pt idx="2">
                <c:v>15.085704</c:v>
              </c:pt>
              <c:pt idx="3">
                <c:v>33.887703999999999</c:v>
              </c:pt>
              <c:pt idx="4">
                <c:v>29.755600000000001</c:v>
              </c:pt>
              <c:pt idx="5">
                <c:v>8.8953160000000011</c:v>
              </c:pt>
              <c:pt idx="6">
                <c:v>5.8514560000000007</c:v>
              </c:pt>
              <c:pt idx="7">
                <c:v>23.138377599999998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E7D-4F23-978A-D3B665C80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22784"/>
        <c:axId val="367224320"/>
      </c:lineChart>
      <c:catAx>
        <c:axId val="3672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lumMod val="60000"/>
                <a:lumOff val="4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2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24320"/>
        <c:scaling>
          <c:orientation val="minMax"/>
          <c:max val="3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672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35440916887039"/>
          <c:y val="0.88692808442904125"/>
          <c:w val="0.78164123122123041"/>
          <c:h val="8.85972346311740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50</xdr:row>
      <xdr:rowOff>31750</xdr:rowOff>
    </xdr:from>
    <xdr:to>
      <xdr:col>11</xdr:col>
      <xdr:colOff>99883</xdr:colOff>
      <xdr:row>52</xdr:row>
      <xdr:rowOff>46750</xdr:rowOff>
    </xdr:to>
    <xdr:pic>
      <xdr:nvPicPr>
        <xdr:cNvPr id="2" name="logo_hvit" descr="Et bilde som inneholder tekst&#10;&#10;Automatisk generert beskrivel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5" y="10302875"/>
          <a:ext cx="1735008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B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X11AO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X11AO</a:t>
          </a:r>
        </a:p>
      </xdr:txBody>
    </xdr:sp>
    <xdr:clientData/>
  </xdr:twoCellAnchor>
  <xdr:twoCellAnchor editAs="absolute">
    <xdr:from>
      <xdr:col>0</xdr:col>
      <xdr:colOff>342900</xdr:colOff>
      <xdr:row>28</xdr:row>
      <xdr:rowOff>19050</xdr:rowOff>
    </xdr:from>
    <xdr:to>
      <xdr:col>10</xdr:col>
      <xdr:colOff>434945</xdr:colOff>
      <xdr:row>50</xdr:row>
      <xdr:rowOff>39397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0481" name="CustomMemberDispatchertb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C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2529" name="CustomMemberDispatchertb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D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X13AO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X13AO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X13AO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9E56-6E07-4A8E-8A5B-A982A79075D3}">
  <dimension ref="A1:L55"/>
  <sheetViews>
    <sheetView showGridLines="0" tabSelected="1" workbookViewId="0">
      <selection activeCell="N29" sqref="N29"/>
    </sheetView>
  </sheetViews>
  <sheetFormatPr baseColWidth="10" defaultColWidth="11.42578125" defaultRowHeight="15"/>
  <sheetData>
    <row r="1" spans="1:12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2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</row>
    <row r="11" spans="1:12" ht="46.5">
      <c r="A11" s="453" t="s">
        <v>71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</row>
    <row r="12" spans="1:12">
      <c r="A12" s="311"/>
      <c r="B12" s="312"/>
      <c r="C12" s="312"/>
      <c r="D12" s="311"/>
      <c r="E12" s="311"/>
      <c r="F12" s="311"/>
      <c r="G12" s="311"/>
      <c r="H12" s="311"/>
      <c r="I12" s="311"/>
      <c r="J12" s="311"/>
      <c r="K12" s="311"/>
      <c r="L12" s="311"/>
    </row>
    <row r="13" spans="1:12">
      <c r="A13" s="311"/>
      <c r="B13" s="312"/>
      <c r="C13" s="312"/>
      <c r="D13" s="311"/>
      <c r="E13" s="311"/>
      <c r="F13" s="311"/>
      <c r="G13" s="311"/>
      <c r="H13" s="311"/>
      <c r="I13" s="311"/>
      <c r="J13" s="311"/>
      <c r="K13" s="311"/>
      <c r="L13" s="311"/>
    </row>
    <row r="14" spans="1:12" ht="36">
      <c r="A14" s="454" t="s">
        <v>72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</row>
    <row r="15" spans="1:12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</row>
    <row r="16" spans="1:12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</row>
    <row r="17" spans="1:12" ht="21">
      <c r="A17" s="455" t="s">
        <v>614</v>
      </c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</row>
    <row r="18" spans="1:12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</row>
    <row r="19" spans="1:12">
      <c r="A19" s="311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</row>
    <row r="20" spans="1:12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</row>
    <row r="21" spans="1:12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</row>
    <row r="22" spans="1:12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</row>
    <row r="23" spans="1:12">
      <c r="A23" s="311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</row>
    <row r="24" spans="1:12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</row>
    <row r="25" spans="1:12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</row>
    <row r="26" spans="1:12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</row>
    <row r="27" spans="1:12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</row>
    <row r="28" spans="1:12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</row>
    <row r="29" spans="1:12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12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</row>
    <row r="31" spans="1:12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</row>
    <row r="32" spans="1:12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</row>
    <row r="33" spans="1:12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</row>
    <row r="34" spans="1:12">
      <c r="A34" s="311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</row>
    <row r="35" spans="1:12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</row>
    <row r="36" spans="1:12">
      <c r="A36" s="311"/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</row>
    <row r="37" spans="1:12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</row>
    <row r="38" spans="1:12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</row>
    <row r="39" spans="1:12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</row>
    <row r="40" spans="1:12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</row>
    <row r="41" spans="1:12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</row>
    <row r="42" spans="1:12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</row>
    <row r="43" spans="1:12">
      <c r="A43" s="311"/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</row>
    <row r="44" spans="1:12">
      <c r="A44" s="311"/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</row>
    <row r="45" spans="1:12">
      <c r="A45" s="311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46" spans="1:12">
      <c r="A46" s="311"/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</row>
    <row r="47" spans="1:12">
      <c r="A47" s="311"/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</row>
    <row r="48" spans="1:12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</row>
    <row r="49" spans="1:12">
      <c r="A49" s="311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</row>
    <row r="50" spans="1:12">
      <c r="A50" s="311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</row>
    <row r="51" spans="1:12">
      <c r="A51" s="311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</row>
    <row r="52" spans="1:12">
      <c r="A52" s="311"/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</row>
    <row r="53" spans="1:12">
      <c r="A53" s="311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</row>
    <row r="54" spans="1:12">
      <c r="A54" s="311"/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</row>
    <row r="55" spans="1:12">
      <c r="A55" s="311"/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</row>
  </sheetData>
  <mergeCells count="3">
    <mergeCell ref="A11:L11"/>
    <mergeCell ref="A14:L14"/>
    <mergeCell ref="A17:L17"/>
  </mergeCells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1AEA-A8DB-45A9-A96F-51CE3F4057D8}">
  <dimension ref="A2:L47"/>
  <sheetViews>
    <sheetView showGridLines="0" workbookViewId="0">
      <selection activeCell="C17" sqref="C17:F17"/>
    </sheetView>
  </sheetViews>
  <sheetFormatPr baseColWidth="10" defaultColWidth="11.42578125" defaultRowHeight="15"/>
  <cols>
    <col min="1" max="1" width="45.5703125" customWidth="1"/>
    <col min="2" max="2" width="25.140625" customWidth="1"/>
    <col min="3" max="11" width="13" customWidth="1"/>
  </cols>
  <sheetData>
    <row r="2" spans="1:12" ht="18.75">
      <c r="A2" s="55" t="s">
        <v>286</v>
      </c>
    </row>
    <row r="3" spans="1:12" ht="18.75">
      <c r="A3" s="55"/>
    </row>
    <row r="4" spans="1:12">
      <c r="A4" s="56" t="s">
        <v>261</v>
      </c>
    </row>
    <row r="5" spans="1:12">
      <c r="A5" s="94" t="s">
        <v>205</v>
      </c>
      <c r="B5" s="13"/>
      <c r="C5" s="65" t="s" vm="109">
        <v>514</v>
      </c>
      <c r="D5" s="15" t="s" vm="103">
        <v>492</v>
      </c>
      <c r="E5" s="15" t="s" vm="102">
        <v>213</v>
      </c>
      <c r="F5" s="15" t="s" vm="104">
        <v>23</v>
      </c>
      <c r="G5" s="15" t="s" vm="99">
        <v>24</v>
      </c>
      <c r="H5" s="15" t="s" vm="96">
        <v>25</v>
      </c>
      <c r="I5" s="15" t="s" vm="4">
        <v>26</v>
      </c>
      <c r="J5" s="15" t="s" vm="5">
        <v>27</v>
      </c>
      <c r="K5" s="15" t="s" vm="7">
        <v>28</v>
      </c>
    </row>
    <row r="6" spans="1:12">
      <c r="A6" t="s" vm="88">
        <v>526</v>
      </c>
      <c r="B6" t="s">
        <v>287</v>
      </c>
      <c r="C6" s="64">
        <v>19.5</v>
      </c>
      <c r="D6">
        <v>19.5</v>
      </c>
      <c r="E6">
        <v>19.5</v>
      </c>
      <c r="F6">
        <v>19.5</v>
      </c>
      <c r="G6">
        <v>19.5</v>
      </c>
      <c r="H6">
        <v>19.5</v>
      </c>
      <c r="I6">
        <v>19.5</v>
      </c>
      <c r="J6">
        <v>19.5</v>
      </c>
      <c r="K6">
        <v>19.5</v>
      </c>
    </row>
    <row r="7" spans="1:12">
      <c r="B7" t="s" vm="75">
        <v>289</v>
      </c>
      <c r="C7" s="353">
        <v>-50.613613640000004</v>
      </c>
      <c r="D7" s="354">
        <v>-12.95367544</v>
      </c>
      <c r="E7" s="354">
        <v>-4.6355042400000004</v>
      </c>
      <c r="F7" s="354">
        <v>26.877208979999999</v>
      </c>
      <c r="G7" s="354">
        <v>128.1008688</v>
      </c>
      <c r="H7" s="354">
        <v>17.332190709999995</v>
      </c>
      <c r="I7" s="354">
        <v>16.990993680000003</v>
      </c>
      <c r="J7" s="354">
        <v>13.03623174</v>
      </c>
      <c r="K7" s="354">
        <v>172.93951448000001</v>
      </c>
    </row>
    <row r="8" spans="1:12">
      <c r="A8" t="s" vm="89">
        <v>527</v>
      </c>
      <c r="B8" t="s">
        <v>287</v>
      </c>
      <c r="C8" s="73">
        <v>35</v>
      </c>
      <c r="D8" s="19">
        <v>35</v>
      </c>
      <c r="E8" s="19">
        <v>35</v>
      </c>
      <c r="F8" s="19">
        <v>35</v>
      </c>
      <c r="G8" s="19">
        <v>35</v>
      </c>
      <c r="H8" s="19">
        <v>35</v>
      </c>
      <c r="I8" s="19">
        <v>35</v>
      </c>
      <c r="J8" s="19">
        <v>35</v>
      </c>
      <c r="K8" s="19">
        <v>35</v>
      </c>
    </row>
    <row r="9" spans="1:12">
      <c r="B9" t="s" vm="75">
        <v>289</v>
      </c>
      <c r="C9" s="353">
        <v>73.159894340000008</v>
      </c>
      <c r="D9" s="354">
        <v>64.27871313</v>
      </c>
      <c r="E9" s="354">
        <v>57.52551587</v>
      </c>
      <c r="F9" s="354">
        <v>61.689438559999999</v>
      </c>
      <c r="G9" s="354">
        <v>54.190053829999997</v>
      </c>
      <c r="H9" s="354">
        <v>52.538999679999996</v>
      </c>
      <c r="I9" s="354">
        <v>47.320810219999991</v>
      </c>
      <c r="J9" s="354">
        <v>49.03631051</v>
      </c>
      <c r="K9" s="354">
        <v>41.758860930000004</v>
      </c>
    </row>
    <row r="10" spans="1:12">
      <c r="A10" t="s" vm="90">
        <v>528</v>
      </c>
      <c r="B10" t="s">
        <v>287</v>
      </c>
      <c r="C10" s="73">
        <v>35.799999999999997</v>
      </c>
      <c r="D10" s="19">
        <v>35.799999999999997</v>
      </c>
      <c r="E10" s="19">
        <v>35.799999999999997</v>
      </c>
      <c r="F10" s="19">
        <v>35.799999999999997</v>
      </c>
      <c r="G10" s="19">
        <v>35.799999999999997</v>
      </c>
      <c r="H10" s="19">
        <v>35.799999999999997</v>
      </c>
      <c r="I10" s="19">
        <v>35.799999999999997</v>
      </c>
      <c r="J10" s="19">
        <v>38</v>
      </c>
      <c r="K10" s="19">
        <v>36.299999999999997</v>
      </c>
      <c r="L10" s="19"/>
    </row>
    <row r="11" spans="1:12">
      <c r="B11" t="s" vm="75">
        <v>289</v>
      </c>
      <c r="C11" s="353">
        <v>21.277364439999996</v>
      </c>
      <c r="D11" s="354">
        <v>11.086949970000001</v>
      </c>
      <c r="E11" s="354">
        <v>14.048227879999999</v>
      </c>
      <c r="F11" s="354">
        <v>14.64733586</v>
      </c>
      <c r="G11" s="354">
        <v>9.93827368</v>
      </c>
      <c r="H11" s="354">
        <v>17.481696329999998</v>
      </c>
      <c r="I11" s="354">
        <v>19.466608190000002</v>
      </c>
      <c r="J11" s="354">
        <v>16.261960160000001</v>
      </c>
      <c r="K11" s="354">
        <v>13.93448882</v>
      </c>
    </row>
    <row r="12" spans="1:12">
      <c r="A12" t="s">
        <v>604</v>
      </c>
      <c r="B12" t="s">
        <v>287</v>
      </c>
      <c r="C12" s="73">
        <v>33.299999999999997</v>
      </c>
      <c r="D12" s="354"/>
      <c r="E12" s="354"/>
      <c r="F12" s="354"/>
      <c r="G12" s="354"/>
      <c r="H12" s="354"/>
      <c r="I12" s="354"/>
      <c r="J12" s="354"/>
      <c r="K12" s="354"/>
    </row>
    <row r="13" spans="1:12">
      <c r="B13" t="s" vm="75">
        <v>289</v>
      </c>
      <c r="C13" s="353">
        <v>51</v>
      </c>
      <c r="D13" s="354"/>
      <c r="E13" s="354"/>
      <c r="F13" s="354"/>
      <c r="G13" s="354"/>
      <c r="H13" s="354"/>
      <c r="I13" s="354"/>
      <c r="J13" s="354"/>
      <c r="K13" s="354"/>
    </row>
    <row r="14" spans="1:12">
      <c r="A14" t="s" vm="91">
        <v>529</v>
      </c>
      <c r="B14" t="s">
        <v>287</v>
      </c>
      <c r="C14" s="73">
        <v>16.68</v>
      </c>
      <c r="D14">
        <v>16.7</v>
      </c>
      <c r="E14">
        <v>16.2</v>
      </c>
      <c r="F14">
        <v>16.2</v>
      </c>
      <c r="G14">
        <v>16.2</v>
      </c>
      <c r="H14">
        <v>16.100000000000001</v>
      </c>
      <c r="I14">
        <v>16.100000000000001</v>
      </c>
      <c r="J14">
        <v>17.100000000000001</v>
      </c>
      <c r="K14">
        <v>17.100000000000001</v>
      </c>
    </row>
    <row r="15" spans="1:12">
      <c r="B15" t="s" vm="75">
        <v>289</v>
      </c>
      <c r="C15" s="353">
        <v>-3.0184861700000001</v>
      </c>
      <c r="D15" s="354">
        <v>-3.3963621899999996</v>
      </c>
      <c r="E15" s="354">
        <v>-1.3374060300000001</v>
      </c>
      <c r="F15" s="354">
        <v>-3.7499864199999999</v>
      </c>
      <c r="G15" s="354">
        <v>-0.28048015999999998</v>
      </c>
      <c r="H15" s="354">
        <v>2.5992137899999999</v>
      </c>
      <c r="I15" s="354">
        <v>2.2434871699999994</v>
      </c>
      <c r="J15" s="354">
        <v>2.8430508699999999</v>
      </c>
      <c r="K15" s="354">
        <v>1.3959509700000006</v>
      </c>
    </row>
    <row r="16" spans="1:12">
      <c r="A16" t="s" vm="92">
        <v>530</v>
      </c>
      <c r="B16" t="s">
        <v>287</v>
      </c>
      <c r="C16" s="64">
        <v>19.100000000000001</v>
      </c>
      <c r="D16">
        <v>19.100000000000001</v>
      </c>
      <c r="E16">
        <v>19.100000000000001</v>
      </c>
      <c r="F16">
        <v>19.100000000000001</v>
      </c>
      <c r="G16">
        <v>19.100000000000001</v>
      </c>
      <c r="H16">
        <v>19.2</v>
      </c>
      <c r="I16">
        <v>19.2</v>
      </c>
      <c r="J16">
        <v>19.2</v>
      </c>
      <c r="K16">
        <v>19.2</v>
      </c>
    </row>
    <row r="17" spans="1:11">
      <c r="B17" t="s" vm="75">
        <v>289</v>
      </c>
      <c r="C17" s="353">
        <v>-6.61865785</v>
      </c>
      <c r="D17" s="354">
        <v>-8.9981303399999994</v>
      </c>
      <c r="E17" s="354">
        <v>-10.161317800000001</v>
      </c>
      <c r="F17" s="354">
        <v>-7.4717996099999997</v>
      </c>
      <c r="G17" s="354">
        <v>20.578326169999997</v>
      </c>
      <c r="H17" s="354">
        <v>-3.2325510799999999</v>
      </c>
      <c r="I17" s="354">
        <v>-1.3497039200000009</v>
      </c>
      <c r="J17" s="354">
        <v>-4.7945647100000004</v>
      </c>
      <c r="K17" s="354">
        <v>-8.0855042399999988</v>
      </c>
    </row>
    <row r="18" spans="1:11">
      <c r="A18" t="s" vm="98">
        <v>276</v>
      </c>
      <c r="B18" t="s" vm="75">
        <v>289</v>
      </c>
      <c r="C18" s="353">
        <v>6.1644970900000002</v>
      </c>
      <c r="D18" s="354">
        <v>0.50097599999999998</v>
      </c>
      <c r="E18" s="354">
        <v>0.84155535000000015</v>
      </c>
      <c r="F18" s="354">
        <v>0.45195224000000001</v>
      </c>
      <c r="G18" s="354">
        <v>2.2964526699999999</v>
      </c>
      <c r="H18" s="354">
        <v>-0.34230736000000006</v>
      </c>
      <c r="I18" s="354">
        <v>0.93818687000000001</v>
      </c>
      <c r="J18" s="354">
        <v>0.52587681000000008</v>
      </c>
      <c r="K18" s="354">
        <v>1.02045166</v>
      </c>
    </row>
    <row r="19" spans="1:11">
      <c r="A19" s="9" t="s">
        <v>288</v>
      </c>
      <c r="B19" s="9" t="s">
        <v>289</v>
      </c>
      <c r="C19" s="332">
        <v>92</v>
      </c>
      <c r="D19" s="333">
        <v>50.518471130000002</v>
      </c>
      <c r="E19" s="333">
        <v>56.281071029999993</v>
      </c>
      <c r="F19" s="333">
        <v>92.444149609999982</v>
      </c>
      <c r="G19" s="333">
        <v>214.82349499000003</v>
      </c>
      <c r="H19" s="333">
        <v>86.37724206999998</v>
      </c>
      <c r="I19" s="333">
        <v>85.610382209999997</v>
      </c>
      <c r="J19" s="333">
        <v>76.908865379999995</v>
      </c>
      <c r="K19" s="333">
        <v>222.96376262000001</v>
      </c>
    </row>
    <row r="20" spans="1:11">
      <c r="A20" s="9" t="s">
        <v>290</v>
      </c>
      <c r="B20" s="9" t="s" vm="61">
        <v>289</v>
      </c>
      <c r="C20" s="355">
        <v>1.4750000000000001</v>
      </c>
      <c r="D20" s="356">
        <v>-3.1</v>
      </c>
      <c r="E20" s="356">
        <v>-3.2120000000000002</v>
      </c>
      <c r="F20" s="356">
        <v>-3.36052076</v>
      </c>
      <c r="G20" s="356">
        <v>-3.5</v>
      </c>
      <c r="H20" s="356">
        <v>-0.9</v>
      </c>
      <c r="I20" s="356">
        <v>-3.15</v>
      </c>
      <c r="J20" s="356">
        <v>-3.37</v>
      </c>
      <c r="K20" s="356">
        <v>0.13</v>
      </c>
    </row>
    <row r="21" spans="1:11">
      <c r="A21" s="13" t="s">
        <v>291</v>
      </c>
      <c r="B21" s="13" t="s">
        <v>289</v>
      </c>
      <c r="C21" s="374">
        <v>0</v>
      </c>
      <c r="D21" s="375">
        <v>0</v>
      </c>
      <c r="E21" s="375">
        <v>0</v>
      </c>
      <c r="F21" s="375">
        <v>5.36</v>
      </c>
      <c r="G21" s="375">
        <v>0</v>
      </c>
      <c r="H21" s="375">
        <v>0</v>
      </c>
      <c r="I21" s="375">
        <v>0</v>
      </c>
      <c r="J21" s="375">
        <v>0</v>
      </c>
      <c r="K21" s="375">
        <v>0</v>
      </c>
    </row>
    <row r="22" spans="1:11">
      <c r="A22" s="14" t="s">
        <v>292</v>
      </c>
      <c r="B22" s="14" t="s">
        <v>289</v>
      </c>
      <c r="C22" s="344">
        <v>93</v>
      </c>
      <c r="D22" s="345">
        <v>47.41847113</v>
      </c>
      <c r="E22" s="345">
        <v>53.069071029999989</v>
      </c>
      <c r="F22" s="345">
        <v>94.443628849999982</v>
      </c>
      <c r="G22" s="345">
        <v>211.32349499000003</v>
      </c>
      <c r="H22" s="345">
        <v>85.477242069999974</v>
      </c>
      <c r="I22" s="345">
        <v>82.460382209999992</v>
      </c>
      <c r="J22" s="345">
        <v>73.53886537999999</v>
      </c>
      <c r="K22" s="345">
        <v>223.09376262000001</v>
      </c>
    </row>
    <row r="23" spans="1:11">
      <c r="C23" s="32"/>
      <c r="D23" s="32"/>
      <c r="E23" s="32"/>
    </row>
    <row r="24" spans="1:11">
      <c r="A24" s="56" t="s">
        <v>207</v>
      </c>
    </row>
    <row r="25" spans="1:11">
      <c r="A25" s="94" t="s">
        <v>205</v>
      </c>
      <c r="B25" s="13"/>
      <c r="C25" s="65" t="s" vm="101">
        <v>347</v>
      </c>
      <c r="D25" s="15" t="s" vm="3">
        <v>233</v>
      </c>
      <c r="E25" s="15" t="s" vm="1">
        <v>234</v>
      </c>
    </row>
    <row r="26" spans="1:11">
      <c r="A26" t="s" vm="88">
        <v>526</v>
      </c>
      <c r="B26" t="s">
        <v>287</v>
      </c>
      <c r="C26" s="64">
        <v>19.5</v>
      </c>
      <c r="D26">
        <v>19.5</v>
      </c>
      <c r="E26">
        <v>19.5</v>
      </c>
    </row>
    <row r="27" spans="1:11">
      <c r="B27" t="s" vm="75">
        <v>289</v>
      </c>
      <c r="C27" s="353">
        <v>-41.325584339999999</v>
      </c>
      <c r="D27" s="354">
        <v>175.46028493</v>
      </c>
      <c r="E27" s="354">
        <v>470.78913629000004</v>
      </c>
    </row>
    <row r="28" spans="1:11">
      <c r="A28" t="s" vm="89">
        <v>527</v>
      </c>
      <c r="B28" t="s">
        <v>287</v>
      </c>
      <c r="C28" s="73">
        <v>35</v>
      </c>
      <c r="D28" s="19">
        <v>35</v>
      </c>
      <c r="E28" s="19">
        <v>35</v>
      </c>
    </row>
    <row r="29" spans="1:11">
      <c r="B29" t="s" vm="75">
        <v>289</v>
      </c>
      <c r="C29" s="353">
        <v>256.6535619</v>
      </c>
      <c r="D29" s="354">
        <v>203.08617423999999</v>
      </c>
      <c r="E29" s="354">
        <v>164.08584593999998</v>
      </c>
    </row>
    <row r="30" spans="1:11">
      <c r="A30" t="s" vm="90">
        <v>528</v>
      </c>
      <c r="B30" t="s">
        <v>287</v>
      </c>
      <c r="C30" s="64">
        <v>35.799999999999997</v>
      </c>
      <c r="D30">
        <v>35.799999999999997</v>
      </c>
      <c r="E30">
        <v>36.299999999999997</v>
      </c>
    </row>
    <row r="31" spans="1:11">
      <c r="B31" t="s" vm="75">
        <v>289</v>
      </c>
      <c r="C31" s="353">
        <v>61.059878149999996</v>
      </c>
      <c r="D31" s="354">
        <v>63.148538360000018</v>
      </c>
      <c r="E31" s="354">
        <v>35.557296749999999</v>
      </c>
    </row>
    <row r="32" spans="1:11">
      <c r="A32" t="s">
        <v>604</v>
      </c>
      <c r="B32" t="s">
        <v>287</v>
      </c>
      <c r="C32" s="73">
        <v>33.299999999999997</v>
      </c>
      <c r="D32" s="354"/>
      <c r="E32" s="354"/>
    </row>
    <row r="33" spans="1:5">
      <c r="B33" t="s" vm="75">
        <v>289</v>
      </c>
      <c r="C33" s="353">
        <v>51</v>
      </c>
      <c r="D33" s="354"/>
      <c r="E33" s="354"/>
    </row>
    <row r="34" spans="1:5">
      <c r="A34" t="s" vm="91">
        <v>529</v>
      </c>
      <c r="B34" t="s">
        <v>287</v>
      </c>
      <c r="C34" s="73">
        <v>16.68</v>
      </c>
      <c r="D34" s="19">
        <v>16.2</v>
      </c>
      <c r="E34">
        <v>17.100000000000001</v>
      </c>
    </row>
    <row r="35" spans="1:5">
      <c r="B35" t="s" vm="75">
        <v>289</v>
      </c>
      <c r="C35" s="353">
        <v>-11.50224081</v>
      </c>
      <c r="D35" s="354">
        <v>7.4052716699999959</v>
      </c>
      <c r="E35" s="354">
        <v>11.472357829999998</v>
      </c>
    </row>
    <row r="36" spans="1:5">
      <c r="A36" t="s" vm="92">
        <v>530</v>
      </c>
      <c r="B36" t="s">
        <v>287</v>
      </c>
      <c r="C36" s="64">
        <v>19.100000000000001</v>
      </c>
      <c r="D36">
        <v>19.100000000000001</v>
      </c>
      <c r="E36">
        <v>19.2</v>
      </c>
    </row>
    <row r="37" spans="1:5">
      <c r="B37" t="s" vm="75">
        <v>289</v>
      </c>
      <c r="C37" s="353">
        <v>-33.249905599999998</v>
      </c>
      <c r="D37" s="354">
        <v>11.201506459999997</v>
      </c>
      <c r="E37" s="354">
        <v>-13.595731719999998</v>
      </c>
    </row>
    <row r="38" spans="1:5">
      <c r="A38" t="s" vm="98">
        <v>276</v>
      </c>
      <c r="B38" t="s" vm="75">
        <v>289</v>
      </c>
      <c r="C38" s="353">
        <v>7.9589806800000007</v>
      </c>
      <c r="D38" s="354">
        <v>3</v>
      </c>
      <c r="E38" s="354">
        <v>9</v>
      </c>
    </row>
    <row r="39" spans="1:5">
      <c r="A39" s="9" t="s">
        <v>288</v>
      </c>
      <c r="B39" s="9" t="s">
        <v>289</v>
      </c>
      <c r="C39" s="355">
        <v>291</v>
      </c>
      <c r="D39" s="356">
        <v>463.30177566000003</v>
      </c>
      <c r="E39" s="356">
        <v>677.30890508999994</v>
      </c>
    </row>
    <row r="40" spans="1:5">
      <c r="A40" s="9" t="s">
        <v>290</v>
      </c>
      <c r="B40" s="9" t="s" vm="61">
        <v>289</v>
      </c>
      <c r="C40" s="355">
        <v>-8.1975207599999997</v>
      </c>
      <c r="D40" s="356">
        <v>-10.92</v>
      </c>
      <c r="E40" s="356">
        <v>-1.0945047400000001</v>
      </c>
    </row>
    <row r="41" spans="1:5">
      <c r="A41" s="13" t="s">
        <v>291</v>
      </c>
      <c r="B41" s="13" t="s">
        <v>289</v>
      </c>
      <c r="C41" s="374">
        <v>5.36</v>
      </c>
      <c r="D41" s="375"/>
      <c r="E41" s="375"/>
    </row>
    <row r="42" spans="1:5">
      <c r="A42" s="13" t="s">
        <v>293</v>
      </c>
      <c r="B42" s="13" t="s">
        <v>289</v>
      </c>
      <c r="C42" s="374">
        <v>288</v>
      </c>
      <c r="D42" s="375">
        <v>452.38177566000002</v>
      </c>
      <c r="E42" s="375">
        <v>676.21440034999989</v>
      </c>
    </row>
    <row r="44" spans="1:5">
      <c r="A44" s="268" t="s">
        <v>294</v>
      </c>
    </row>
    <row r="45" spans="1:5">
      <c r="A45" t="s">
        <v>295</v>
      </c>
    </row>
    <row r="46" spans="1:5">
      <c r="A46" s="268" t="s">
        <v>296</v>
      </c>
    </row>
    <row r="47" spans="1:5">
      <c r="A47" t="s">
        <v>297</v>
      </c>
    </row>
  </sheetData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0362-37F6-4E1D-A61D-E728B69171B2}">
  <dimension ref="A2:Q179"/>
  <sheetViews>
    <sheetView showGridLines="0" workbookViewId="0">
      <selection activeCell="K79" sqref="K79"/>
    </sheetView>
  </sheetViews>
  <sheetFormatPr baseColWidth="10" defaultColWidth="11.42578125" defaultRowHeight="15"/>
  <cols>
    <col min="1" max="1" width="56.28515625" customWidth="1"/>
    <col min="2" max="2" width="15.28515625" customWidth="1"/>
    <col min="3" max="3" width="13.7109375" customWidth="1"/>
    <col min="4" max="4" width="14.28515625" customWidth="1"/>
    <col min="5" max="5" width="14.140625" customWidth="1"/>
    <col min="6" max="9" width="15.28515625" customWidth="1"/>
    <col min="10" max="10" width="14.28515625" customWidth="1"/>
  </cols>
  <sheetData>
    <row r="2" spans="1:9">
      <c r="A2" s="314" t="s">
        <v>298</v>
      </c>
      <c r="C2" s="269"/>
    </row>
    <row r="3" spans="1:9">
      <c r="A3" s="314"/>
    </row>
    <row r="4" spans="1:9">
      <c r="A4" s="24" t="s">
        <v>607</v>
      </c>
      <c r="B4" s="448" t="s">
        <v>299</v>
      </c>
      <c r="C4" s="447" t="s">
        <v>300</v>
      </c>
      <c r="D4" s="304"/>
      <c r="E4" s="304"/>
      <c r="F4" s="304"/>
      <c r="G4" s="304" t="s">
        <v>301</v>
      </c>
    </row>
    <row r="5" spans="1:9">
      <c r="A5" s="42" t="s">
        <v>205</v>
      </c>
      <c r="B5" s="428"/>
      <c r="C5" s="15" t="s">
        <v>302</v>
      </c>
      <c r="D5" s="15" t="s">
        <v>303</v>
      </c>
      <c r="E5" s="15" t="s">
        <v>304</v>
      </c>
      <c r="F5" s="15" t="s">
        <v>305</v>
      </c>
      <c r="G5" s="54" t="s">
        <v>305</v>
      </c>
    </row>
    <row r="6" spans="1:9">
      <c r="A6" t="s">
        <v>306</v>
      </c>
      <c r="B6" s="397">
        <v>4924012546.5747433</v>
      </c>
      <c r="C6" s="395">
        <v>-12760595.710000001</v>
      </c>
      <c r="D6" s="395">
        <v>-15906797.089999998</v>
      </c>
      <c r="E6" s="395">
        <v>-187487.13</v>
      </c>
      <c r="F6" s="395">
        <v>-28854879.929999996</v>
      </c>
      <c r="G6" s="411">
        <v>4895157666.644743</v>
      </c>
      <c r="I6" s="409"/>
    </row>
    <row r="7" spans="1:9">
      <c r="A7" t="s">
        <v>307</v>
      </c>
      <c r="B7" s="397">
        <v>3988877716.6809254</v>
      </c>
      <c r="C7" s="395">
        <v>-9201204.7300000023</v>
      </c>
      <c r="D7" s="395">
        <v>-10097745.639999995</v>
      </c>
      <c r="E7" s="395">
        <v>-115086828.92</v>
      </c>
      <c r="F7" s="395">
        <v>-134385779.28999999</v>
      </c>
      <c r="G7" s="411">
        <v>3854491937.3909254</v>
      </c>
      <c r="I7" s="409"/>
    </row>
    <row r="8" spans="1:9">
      <c r="A8" t="s">
        <v>308</v>
      </c>
      <c r="B8" s="397">
        <v>6370037859.5428944</v>
      </c>
      <c r="C8" s="395">
        <v>-1146840.5499999998</v>
      </c>
      <c r="D8" s="395">
        <v>-4000611.7999999989</v>
      </c>
      <c r="E8" s="395">
        <v>-1613439.52</v>
      </c>
      <c r="F8" s="395">
        <v>-6760891.8699999992</v>
      </c>
      <c r="G8" s="411">
        <v>6363276967.6728945</v>
      </c>
      <c r="I8" s="409"/>
    </row>
    <row r="9" spans="1:9">
      <c r="A9" t="s">
        <v>516</v>
      </c>
      <c r="B9" s="397">
        <v>7376337971.9582806</v>
      </c>
      <c r="C9" s="395">
        <v>-19248002.440000001</v>
      </c>
      <c r="D9" s="395">
        <v>-48370372.390000008</v>
      </c>
      <c r="E9" s="395">
        <v>-66816944.57</v>
      </c>
      <c r="F9" s="395">
        <v>-134435319.40000001</v>
      </c>
      <c r="G9" s="411">
        <v>7241902652.5582809</v>
      </c>
      <c r="I9" s="409"/>
    </row>
    <row r="10" spans="1:9">
      <c r="A10" t="s">
        <v>517</v>
      </c>
      <c r="B10" s="397">
        <v>5162143111.9233027</v>
      </c>
      <c r="C10" s="395">
        <v>-25083873.329999976</v>
      </c>
      <c r="D10" s="395">
        <v>-13112790.920000004</v>
      </c>
      <c r="E10" s="395">
        <v>-38050178.049999997</v>
      </c>
      <c r="F10" s="395">
        <v>-76246842.299999982</v>
      </c>
      <c r="G10" s="411">
        <v>5085896269.6233025</v>
      </c>
      <c r="I10" s="409"/>
    </row>
    <row r="11" spans="1:9">
      <c r="A11" t="s">
        <v>518</v>
      </c>
      <c r="B11" s="397">
        <v>8007987495.9737215</v>
      </c>
      <c r="C11" s="395">
        <v>-31008476.790000014</v>
      </c>
      <c r="D11" s="395">
        <v>-57357792.819999985</v>
      </c>
      <c r="E11" s="395">
        <v>-85935375.310000002</v>
      </c>
      <c r="F11" s="395">
        <v>-174301644.92000002</v>
      </c>
      <c r="G11" s="411">
        <v>7833685851.0537214</v>
      </c>
      <c r="I11" s="409"/>
    </row>
    <row r="12" spans="1:9">
      <c r="A12" t="s">
        <v>515</v>
      </c>
      <c r="B12" s="397">
        <v>3642055314.6587753</v>
      </c>
      <c r="C12" s="395">
        <v>-6745076.9099999946</v>
      </c>
      <c r="D12" s="395">
        <v>-14744954.290000003</v>
      </c>
      <c r="E12" s="395">
        <v>-25594859.650000002</v>
      </c>
      <c r="F12" s="395">
        <v>-47084890.849999994</v>
      </c>
      <c r="G12" s="411">
        <v>3594970423.8087754</v>
      </c>
      <c r="I12" s="409"/>
    </row>
    <row r="13" spans="1:9">
      <c r="A13" t="s">
        <v>519</v>
      </c>
      <c r="B13" s="397">
        <v>4405015983.4919329</v>
      </c>
      <c r="C13" s="395">
        <v>-2823603.0500000003</v>
      </c>
      <c r="D13" s="395">
        <v>-15275700.300000001</v>
      </c>
      <c r="E13" s="395">
        <v>-19286484.130000003</v>
      </c>
      <c r="F13" s="395">
        <v>-37385787.480000004</v>
      </c>
      <c r="G13" s="411">
        <v>4367630196.0119333</v>
      </c>
      <c r="I13" s="409"/>
    </row>
    <row r="14" spans="1:9">
      <c r="A14" t="s">
        <v>520</v>
      </c>
      <c r="B14" s="397">
        <v>2992110700.6583581</v>
      </c>
      <c r="C14" s="395">
        <v>-8278512.5900000026</v>
      </c>
      <c r="D14" s="395">
        <v>-23773561.379999999</v>
      </c>
      <c r="E14" s="395">
        <v>-56000000</v>
      </c>
      <c r="F14" s="395">
        <v>-88052073.969999999</v>
      </c>
      <c r="G14" s="411">
        <v>2904058626.6883583</v>
      </c>
      <c r="I14" s="409"/>
    </row>
    <row r="15" spans="1:9">
      <c r="A15" t="s">
        <v>309</v>
      </c>
      <c r="B15" s="397">
        <v>12269890037.759089</v>
      </c>
      <c r="C15" s="395">
        <v>-24451672.929999996</v>
      </c>
      <c r="D15" s="395">
        <v>-32916874.330000006</v>
      </c>
      <c r="E15" s="395">
        <v>-82012207.409999982</v>
      </c>
      <c r="F15" s="395">
        <v>-139380754.66999999</v>
      </c>
      <c r="G15" s="411">
        <v>12130509283.089088</v>
      </c>
      <c r="I15" s="409"/>
    </row>
    <row r="16" spans="1:9">
      <c r="A16" t="s">
        <v>616</v>
      </c>
      <c r="B16" s="397">
        <v>5094100917.7766771</v>
      </c>
      <c r="C16" s="395">
        <v>-9441939.8099999987</v>
      </c>
      <c r="D16" s="395">
        <v>-3149917.62</v>
      </c>
      <c r="E16" s="395">
        <v>0</v>
      </c>
      <c r="F16" s="395">
        <v>-12591857.43</v>
      </c>
      <c r="G16" s="411">
        <v>5081509060.3466768</v>
      </c>
      <c r="I16" s="409"/>
    </row>
    <row r="17" spans="1:9">
      <c r="A17" t="s">
        <v>606</v>
      </c>
      <c r="B17" s="397">
        <v>35035582959.835297</v>
      </c>
      <c r="C17" s="395">
        <v>-56986393.590000004</v>
      </c>
      <c r="D17" s="395">
        <v>-105689580.01999997</v>
      </c>
      <c r="E17" s="395">
        <v>-40878247.329999998</v>
      </c>
      <c r="F17" s="395">
        <v>-203554220.93999994</v>
      </c>
      <c r="G17" s="411">
        <v>34832028738.895294</v>
      </c>
      <c r="I17" s="409"/>
    </row>
    <row r="18" spans="1:9">
      <c r="A18" t="s">
        <v>310</v>
      </c>
      <c r="B18" s="397">
        <v>9393720805.2096977</v>
      </c>
      <c r="C18" s="395">
        <v>-9091540.0999999996</v>
      </c>
      <c r="D18" s="395">
        <v>-21642634.830000017</v>
      </c>
      <c r="E18" s="395">
        <v>-17975.440000000002</v>
      </c>
      <c r="F18" s="395">
        <v>-30752150.370000016</v>
      </c>
      <c r="G18" s="411">
        <v>9362968654.8396969</v>
      </c>
      <c r="I18" s="409"/>
    </row>
    <row r="19" spans="1:9">
      <c r="A19" t="s">
        <v>311</v>
      </c>
      <c r="B19" s="397">
        <v>163339615899.4863</v>
      </c>
      <c r="C19" s="395">
        <v>-17475733.259999938</v>
      </c>
      <c r="D19" s="395">
        <v>-59919671.789999925</v>
      </c>
      <c r="E19" s="395">
        <v>-53022035.769999996</v>
      </c>
      <c r="F19" s="395">
        <v>-130417440.81999986</v>
      </c>
      <c r="G19" s="411">
        <v>163209198458.66629</v>
      </c>
      <c r="I19" s="409"/>
    </row>
    <row r="20" spans="1:9">
      <c r="A20" s="8" t="s">
        <v>305</v>
      </c>
      <c r="B20" s="398">
        <v>272001489321.53</v>
      </c>
      <c r="C20" s="396">
        <v>-233743465.78999993</v>
      </c>
      <c r="D20" s="396">
        <v>-425959005.21999991</v>
      </c>
      <c r="E20" s="396">
        <v>-584502063.2299999</v>
      </c>
      <c r="F20" s="396">
        <v>-1244204534.2399998</v>
      </c>
      <c r="G20" s="412">
        <v>270757284787.28998</v>
      </c>
    </row>
    <row r="23" spans="1:9">
      <c r="A23" s="56" t="s">
        <v>609</v>
      </c>
    </row>
    <row r="24" spans="1:9">
      <c r="A24" s="56"/>
      <c r="B24" s="304" t="s">
        <v>300</v>
      </c>
      <c r="C24" s="304"/>
      <c r="D24" s="304"/>
      <c r="E24" s="304"/>
    </row>
    <row r="25" spans="1:9">
      <c r="A25" s="42" t="s">
        <v>205</v>
      </c>
      <c r="B25" s="65" t="s">
        <v>514</v>
      </c>
      <c r="C25" s="15" t="s">
        <v>492</v>
      </c>
      <c r="D25" s="15" t="s">
        <v>213</v>
      </c>
      <c r="E25" s="15" t="s">
        <v>23</v>
      </c>
      <c r="F25" s="15" t="s">
        <v>24</v>
      </c>
      <c r="G25" s="15" t="s">
        <v>25</v>
      </c>
      <c r="H25" s="15" t="s">
        <v>26</v>
      </c>
      <c r="I25" s="15" t="s">
        <v>27</v>
      </c>
    </row>
    <row r="26" spans="1:9">
      <c r="A26" t="s">
        <v>306</v>
      </c>
      <c r="B26" s="353">
        <v>-12.76059571</v>
      </c>
      <c r="C26" s="354">
        <v>-11.866876769999998</v>
      </c>
      <c r="D26" s="354">
        <v>-10.805151730000002</v>
      </c>
      <c r="E26" s="354">
        <v>-9.3375350299999997</v>
      </c>
      <c r="F26" s="354">
        <v>-9.0056495899999991</v>
      </c>
      <c r="G26">
        <v>-9</v>
      </c>
      <c r="H26">
        <v>-10</v>
      </c>
      <c r="I26">
        <v>-10</v>
      </c>
    </row>
    <row r="27" spans="1:9">
      <c r="A27" t="s">
        <v>307</v>
      </c>
      <c r="B27" s="353">
        <v>-9.2012047300000024</v>
      </c>
      <c r="C27" s="354">
        <v>-8.4978382599999929</v>
      </c>
      <c r="D27" s="354">
        <v>-10.220493100000011</v>
      </c>
      <c r="E27" s="354">
        <v>-16.113566670000012</v>
      </c>
      <c r="F27" s="354">
        <v>-11.959618729999999</v>
      </c>
      <c r="G27">
        <v>-13</v>
      </c>
      <c r="H27">
        <v>-13</v>
      </c>
      <c r="I27">
        <v>-10</v>
      </c>
    </row>
    <row r="28" spans="1:9">
      <c r="A28" t="s">
        <v>308</v>
      </c>
      <c r="B28" s="353">
        <v>-1.1468405499999998</v>
      </c>
      <c r="C28" s="354">
        <v>-1.1291195100000009</v>
      </c>
      <c r="D28" s="354">
        <v>-1.0654052500000006</v>
      </c>
      <c r="E28" s="354">
        <v>-1.8253288800000012</v>
      </c>
      <c r="F28" s="354">
        <v>-2.1843034600000006</v>
      </c>
      <c r="G28">
        <v>-2</v>
      </c>
      <c r="H28">
        <v>-2</v>
      </c>
      <c r="I28">
        <v>-2</v>
      </c>
    </row>
    <row r="29" spans="1:9">
      <c r="A29" t="s">
        <v>516</v>
      </c>
      <c r="B29" s="353">
        <v>-19.24800244</v>
      </c>
      <c r="C29" s="354">
        <v>-22.546213850000015</v>
      </c>
      <c r="D29" s="354">
        <v>-28.828288480000015</v>
      </c>
      <c r="E29" s="354">
        <v>-23.726907109999996</v>
      </c>
      <c r="F29" s="354"/>
    </row>
    <row r="30" spans="1:9">
      <c r="A30" t="s">
        <v>517</v>
      </c>
      <c r="B30" s="353">
        <v>-25.083873329999975</v>
      </c>
      <c r="C30" s="354">
        <v>-19.222540269999975</v>
      </c>
      <c r="D30" s="354">
        <v>-28.902459480000022</v>
      </c>
      <c r="E30" s="354">
        <v>-33.12850049000005</v>
      </c>
      <c r="F30" s="354"/>
    </row>
    <row r="31" spans="1:9">
      <c r="A31" t="s">
        <v>518</v>
      </c>
      <c r="B31" s="353">
        <v>-31.008476790000014</v>
      </c>
      <c r="C31" s="354">
        <v>-33.445712459999982</v>
      </c>
      <c r="D31" s="354">
        <v>-39.219084999999971</v>
      </c>
      <c r="E31" s="354">
        <v>-30.846299590000022</v>
      </c>
      <c r="F31" s="354">
        <v>-102.07062699999996</v>
      </c>
      <c r="G31">
        <v>-62</v>
      </c>
      <c r="H31">
        <v>-57</v>
      </c>
      <c r="I31">
        <v>-52</v>
      </c>
    </row>
    <row r="32" spans="1:9">
      <c r="A32" t="s">
        <v>515</v>
      </c>
      <c r="B32" s="353">
        <v>-6.7450769099999945</v>
      </c>
      <c r="C32" s="354">
        <v>-6.6881750100000019</v>
      </c>
      <c r="D32" s="354">
        <v>-9.2634262600000028</v>
      </c>
      <c r="E32" s="354">
        <v>-14.668039260000009</v>
      </c>
      <c r="F32" s="354">
        <v>-13.887896250000001</v>
      </c>
      <c r="G32">
        <v>-13</v>
      </c>
      <c r="H32">
        <v>-15</v>
      </c>
      <c r="I32">
        <v>-14</v>
      </c>
    </row>
    <row r="33" spans="1:17">
      <c r="A33" t="s">
        <v>519</v>
      </c>
      <c r="B33" s="353">
        <v>-2.8236030500000004</v>
      </c>
      <c r="C33" s="354">
        <v>-6.2026029100000004</v>
      </c>
      <c r="D33" s="354">
        <v>-3.5920741499999993</v>
      </c>
      <c r="E33" s="354">
        <v>-1.48080046</v>
      </c>
      <c r="F33" s="354">
        <v>-2.9646753399999999</v>
      </c>
      <c r="G33">
        <v>-2</v>
      </c>
      <c r="H33">
        <v>-3</v>
      </c>
      <c r="I33">
        <v>-2</v>
      </c>
    </row>
    <row r="34" spans="1:17">
      <c r="A34" t="s">
        <v>520</v>
      </c>
      <c r="B34" s="353">
        <v>-8.2785125900000018</v>
      </c>
      <c r="C34" s="354">
        <v>-10.27961715</v>
      </c>
      <c r="D34" s="354">
        <v>-11.262898079999996</v>
      </c>
      <c r="E34" s="354">
        <v>-3.3317201400000003</v>
      </c>
      <c r="F34" s="354"/>
    </row>
    <row r="35" spans="1:17">
      <c r="A35" t="s">
        <v>309</v>
      </c>
      <c r="B35" s="353">
        <v>-24.451672929999997</v>
      </c>
      <c r="C35" s="354">
        <v>-20.743627440000008</v>
      </c>
      <c r="D35" s="354">
        <v>-28.382566330000003</v>
      </c>
      <c r="E35" s="354">
        <v>-57.599605990000036</v>
      </c>
      <c r="F35" s="354">
        <v>-14.368097609999998</v>
      </c>
      <c r="G35">
        <v>-9</v>
      </c>
      <c r="H35">
        <v>-9</v>
      </c>
      <c r="I35">
        <v>-9</v>
      </c>
    </row>
    <row r="36" spans="1:17">
      <c r="A36" t="s">
        <v>616</v>
      </c>
      <c r="B36" s="353">
        <v>-9.4419398099999992</v>
      </c>
      <c r="C36" s="354">
        <v>-9.2136489400000023</v>
      </c>
      <c r="D36" s="354">
        <v>-7.8676170200000008</v>
      </c>
      <c r="E36" s="354">
        <v>-6.1686822599999998</v>
      </c>
      <c r="F36" s="354">
        <v>-3.3824544199999997</v>
      </c>
      <c r="G36">
        <v>-3</v>
      </c>
      <c r="H36">
        <v>-4</v>
      </c>
      <c r="I36">
        <v>-3</v>
      </c>
    </row>
    <row r="37" spans="1:17">
      <c r="A37" t="s">
        <v>606</v>
      </c>
      <c r="B37" s="353">
        <v>-56.986393590000006</v>
      </c>
      <c r="C37" s="354">
        <v>-55.195702829999902</v>
      </c>
      <c r="D37" s="354">
        <v>-56.588616509999973</v>
      </c>
      <c r="E37" s="354">
        <v>-52.750835330000001</v>
      </c>
      <c r="F37" s="354">
        <v>-86.709517830000024</v>
      </c>
      <c r="G37">
        <v>-63</v>
      </c>
      <c r="H37">
        <v>-67</v>
      </c>
      <c r="I37">
        <v>-63</v>
      </c>
    </row>
    <row r="38" spans="1:17">
      <c r="A38" t="s">
        <v>310</v>
      </c>
      <c r="B38" s="353">
        <v>-9.0915400999999996</v>
      </c>
      <c r="C38" s="354">
        <v>-9.0520146799999974</v>
      </c>
      <c r="D38" s="354">
        <v>-19.727005160000012</v>
      </c>
      <c r="E38" s="354">
        <v>-16.619570559999996</v>
      </c>
      <c r="F38" s="354">
        <v>-19.704513530000003</v>
      </c>
      <c r="G38">
        <v>-15</v>
      </c>
      <c r="H38">
        <v>-19</v>
      </c>
      <c r="I38">
        <v>-13</v>
      </c>
    </row>
    <row r="39" spans="1:17">
      <c r="A39" t="s">
        <v>311</v>
      </c>
      <c r="B39" s="353">
        <v>-17.475733259999938</v>
      </c>
      <c r="C39" s="354">
        <v>-16.930518250000013</v>
      </c>
      <c r="D39" s="354">
        <v>-17.327172869999988</v>
      </c>
      <c r="E39" s="354">
        <v>-23.628850429999986</v>
      </c>
      <c r="F39" s="354">
        <v>-21.86377929000006</v>
      </c>
      <c r="G39">
        <v>-20</v>
      </c>
      <c r="H39">
        <v>-20</v>
      </c>
      <c r="I39">
        <v>-20</v>
      </c>
    </row>
    <row r="40" spans="1:17">
      <c r="A40" s="8" t="s">
        <v>305</v>
      </c>
      <c r="B40" s="444">
        <v>-233.74346578999993</v>
      </c>
      <c r="C40" s="441">
        <v>-231.01420832999986</v>
      </c>
      <c r="D40" s="441">
        <v>-273.0522594200001</v>
      </c>
      <c r="E40" s="441">
        <v>-291.22624220000012</v>
      </c>
      <c r="F40" s="441">
        <v>-288.10113305000004</v>
      </c>
      <c r="G40" s="8">
        <v>-211</v>
      </c>
      <c r="H40" s="8">
        <v>-219</v>
      </c>
      <c r="I40" s="8">
        <v>-198</v>
      </c>
      <c r="K40" s="281"/>
      <c r="L40" s="281"/>
      <c r="M40" s="281"/>
      <c r="N40" s="281"/>
      <c r="O40" s="281"/>
      <c r="P40" s="281"/>
      <c r="Q40" s="281"/>
    </row>
    <row r="41" spans="1:17">
      <c r="A41" s="445"/>
    </row>
    <row r="42" spans="1:17">
      <c r="A42" s="56" t="s">
        <v>610</v>
      </c>
    </row>
    <row r="43" spans="1:17">
      <c r="A43" s="56"/>
      <c r="B43" s="304" t="s">
        <v>300</v>
      </c>
      <c r="C43" s="304"/>
      <c r="D43" s="304"/>
      <c r="E43" s="304"/>
    </row>
    <row r="44" spans="1:17">
      <c r="A44" s="42" t="s">
        <v>205</v>
      </c>
      <c r="B44" s="65" t="s">
        <v>514</v>
      </c>
      <c r="C44" s="15" t="s">
        <v>492</v>
      </c>
      <c r="D44" s="15" t="s">
        <v>213</v>
      </c>
      <c r="E44" s="15" t="s">
        <v>23</v>
      </c>
      <c r="F44" s="15" t="s">
        <v>24</v>
      </c>
      <c r="G44" s="15" t="s">
        <v>25</v>
      </c>
      <c r="H44" s="15" t="s">
        <v>26</v>
      </c>
      <c r="I44" s="15" t="s">
        <v>27</v>
      </c>
    </row>
    <row r="45" spans="1:17">
      <c r="A45" t="s">
        <v>306</v>
      </c>
      <c r="B45" s="353">
        <v>-15.906797089999998</v>
      </c>
      <c r="C45" s="354">
        <v>-14.255876879999999</v>
      </c>
      <c r="D45" s="354">
        <v>-3.4116201200000003</v>
      </c>
      <c r="E45" s="354">
        <v>-7.0314574699999994</v>
      </c>
      <c r="F45" s="354">
        <v>-9.9571333900000027</v>
      </c>
      <c r="G45">
        <v>-15</v>
      </c>
      <c r="H45">
        <v>-24</v>
      </c>
      <c r="I45">
        <v>-30</v>
      </c>
    </row>
    <row r="46" spans="1:17">
      <c r="A46" t="s">
        <v>307</v>
      </c>
      <c r="B46" s="353">
        <v>-10.097745639999996</v>
      </c>
      <c r="C46" s="354">
        <v>-4.9916216400000026</v>
      </c>
      <c r="D46" s="354">
        <v>-4.8223545799999981</v>
      </c>
      <c r="E46" s="354">
        <v>-13.449597899999997</v>
      </c>
      <c r="F46" s="354">
        <v>-13.010583270000001</v>
      </c>
      <c r="G46">
        <v>-17</v>
      </c>
      <c r="H46">
        <v>-20</v>
      </c>
      <c r="I46">
        <v>-16</v>
      </c>
    </row>
    <row r="47" spans="1:17">
      <c r="A47" t="s">
        <v>308</v>
      </c>
      <c r="B47" s="353">
        <v>-4.0006117999999988</v>
      </c>
      <c r="C47" s="354">
        <v>-2.7598760899999988</v>
      </c>
      <c r="D47" s="354">
        <v>-3.2501334000000002</v>
      </c>
      <c r="E47" s="354">
        <v>-6.5494857300000024</v>
      </c>
      <c r="F47" s="354">
        <v>-7.4619410500000001</v>
      </c>
      <c r="G47">
        <v>-9</v>
      </c>
      <c r="H47">
        <v>-9</v>
      </c>
      <c r="I47">
        <v>-5</v>
      </c>
    </row>
    <row r="48" spans="1:17">
      <c r="A48" t="s">
        <v>516</v>
      </c>
      <c r="B48" s="353">
        <v>-48.370372390000007</v>
      </c>
      <c r="C48" s="354">
        <v>-27.745564609999992</v>
      </c>
      <c r="D48" s="354">
        <v>-19.852260160000004</v>
      </c>
      <c r="E48" s="354">
        <v>-18.530964849999997</v>
      </c>
      <c r="F48" s="354"/>
    </row>
    <row r="49" spans="1:17">
      <c r="A49" t="s">
        <v>517</v>
      </c>
      <c r="B49" s="353">
        <v>-13.112790920000004</v>
      </c>
      <c r="C49" s="354">
        <v>-26.180007009999994</v>
      </c>
      <c r="D49" s="354">
        <v>-12.301313700000001</v>
      </c>
      <c r="E49" s="354">
        <v>-4.7501767400000006</v>
      </c>
      <c r="F49" s="354"/>
    </row>
    <row r="50" spans="1:17">
      <c r="A50" t="s">
        <v>518</v>
      </c>
      <c r="B50" s="353">
        <v>-57.357792819999986</v>
      </c>
      <c r="C50" s="354">
        <v>-29.034712050000003</v>
      </c>
      <c r="D50" s="354">
        <v>-24.560077190000005</v>
      </c>
      <c r="E50" s="354">
        <v>-12.181351209999997</v>
      </c>
      <c r="F50" s="354">
        <v>-63.315915600000039</v>
      </c>
      <c r="G50">
        <v>-90</v>
      </c>
      <c r="H50">
        <v>-84</v>
      </c>
      <c r="I50">
        <v>-58</v>
      </c>
    </row>
    <row r="51" spans="1:17">
      <c r="A51" t="s">
        <v>515</v>
      </c>
      <c r="B51" s="353">
        <v>-14.744954290000003</v>
      </c>
      <c r="C51" s="354">
        <v>-11.888198139999993</v>
      </c>
      <c r="D51" s="354">
        <v>-11.646919879999997</v>
      </c>
      <c r="E51" s="354">
        <v>-14.709650430000007</v>
      </c>
      <c r="F51" s="354">
        <v>-13.265860740000001</v>
      </c>
      <c r="G51">
        <v>-20</v>
      </c>
      <c r="H51">
        <v>-16</v>
      </c>
      <c r="I51">
        <v>-18</v>
      </c>
    </row>
    <row r="52" spans="1:17">
      <c r="A52" t="s">
        <v>519</v>
      </c>
      <c r="B52" s="353">
        <v>-15.2757003</v>
      </c>
      <c r="C52" s="354">
        <v>-6.2263539200000002</v>
      </c>
      <c r="D52" s="354">
        <v>-9.2037524600000005</v>
      </c>
      <c r="E52" s="354">
        <v>-19.629740030000001</v>
      </c>
      <c r="F52" s="354">
        <v>-1.55303535</v>
      </c>
      <c r="G52">
        <v>-10</v>
      </c>
      <c r="H52">
        <v>-5</v>
      </c>
      <c r="I52">
        <v>-12</v>
      </c>
    </row>
    <row r="53" spans="1:17">
      <c r="A53" t="s">
        <v>520</v>
      </c>
      <c r="B53" s="353">
        <v>-23.77356138</v>
      </c>
      <c r="C53" s="354">
        <v>-23.680942650000002</v>
      </c>
      <c r="D53" s="354">
        <v>-22.956824739999995</v>
      </c>
      <c r="E53" s="354">
        <v>-29.33601947</v>
      </c>
      <c r="F53" s="354"/>
    </row>
    <row r="54" spans="1:17">
      <c r="A54" t="s">
        <v>309</v>
      </c>
      <c r="B54" s="353">
        <v>-32.916874330000006</v>
      </c>
      <c r="C54" s="354">
        <v>-32.247849799999997</v>
      </c>
      <c r="D54" s="354">
        <v>-27.559188530000007</v>
      </c>
      <c r="E54" s="354">
        <v>-71.545988720000025</v>
      </c>
      <c r="F54" s="354">
        <v>-15.418043180000003</v>
      </c>
      <c r="G54">
        <v>-25</v>
      </c>
      <c r="H54">
        <v>-14</v>
      </c>
      <c r="I54">
        <v>-16</v>
      </c>
    </row>
    <row r="55" spans="1:17">
      <c r="A55" t="s">
        <v>616</v>
      </c>
      <c r="B55" s="353">
        <v>-3.1499176200000001</v>
      </c>
      <c r="C55" s="354">
        <v>-3.04234757</v>
      </c>
      <c r="D55" s="354">
        <v>-3.5165221799999995</v>
      </c>
      <c r="E55" s="354">
        <v>-1.1164150500000001</v>
      </c>
      <c r="F55" s="354">
        <v>-1.3216001300000002</v>
      </c>
      <c r="G55">
        <v>-1</v>
      </c>
      <c r="H55">
        <v>-2</v>
      </c>
      <c r="I55">
        <v>-3</v>
      </c>
    </row>
    <row r="56" spans="1:17">
      <c r="A56" t="s">
        <v>606</v>
      </c>
      <c r="B56" s="353">
        <v>-105.68958001999997</v>
      </c>
      <c r="C56" s="354">
        <v>-94.195876050000024</v>
      </c>
      <c r="D56" s="354">
        <v>-59.680918129999974</v>
      </c>
      <c r="E56" s="354">
        <v>-66.265506320000014</v>
      </c>
      <c r="F56" s="354">
        <v>-104.69562497000004</v>
      </c>
      <c r="G56">
        <v>-104</v>
      </c>
      <c r="H56">
        <v>-66</v>
      </c>
      <c r="I56">
        <v>-82</v>
      </c>
    </row>
    <row r="57" spans="1:17">
      <c r="A57" t="s">
        <v>310</v>
      </c>
      <c r="B57" s="353">
        <v>-21.642634830000016</v>
      </c>
      <c r="C57" s="354">
        <v>-20.174623030000003</v>
      </c>
      <c r="D57" s="354">
        <v>-18.086096599999998</v>
      </c>
      <c r="E57" s="354">
        <v>-11.988568039999992</v>
      </c>
      <c r="F57" s="354">
        <v>-31.392543409999991</v>
      </c>
      <c r="G57">
        <v>-33</v>
      </c>
      <c r="H57">
        <v>-24</v>
      </c>
      <c r="I57">
        <v>-54</v>
      </c>
    </row>
    <row r="58" spans="1:17">
      <c r="A58" t="s">
        <v>311</v>
      </c>
      <c r="B58" s="353">
        <v>-59.919671789999924</v>
      </c>
      <c r="C58" s="354">
        <v>-63.049143460000003</v>
      </c>
      <c r="D58" s="354">
        <v>-63.018033140000057</v>
      </c>
      <c r="E58" s="354">
        <v>-59.928025279999964</v>
      </c>
      <c r="F58" s="354">
        <v>-56.444366609999982</v>
      </c>
      <c r="G58">
        <v>-63</v>
      </c>
      <c r="H58">
        <v>-75</v>
      </c>
      <c r="I58">
        <v>-64</v>
      </c>
    </row>
    <row r="59" spans="1:17">
      <c r="A59" s="8" t="s">
        <v>305</v>
      </c>
      <c r="B59" s="444">
        <v>-425.95900521999994</v>
      </c>
      <c r="C59" s="441">
        <v>-359.47299290000001</v>
      </c>
      <c r="D59" s="441">
        <v>-283.86601481000008</v>
      </c>
      <c r="E59" s="441">
        <v>-337.01294724000002</v>
      </c>
      <c r="F59" s="441">
        <v>-317.83664770000007</v>
      </c>
      <c r="G59" s="8">
        <v>-387</v>
      </c>
      <c r="H59" s="8">
        <v>-339</v>
      </c>
      <c r="I59" s="8">
        <v>-358</v>
      </c>
      <c r="K59" s="281"/>
      <c r="L59" s="281"/>
      <c r="M59" s="281"/>
      <c r="N59" s="281"/>
      <c r="O59" s="281"/>
      <c r="P59" s="281"/>
      <c r="Q59" s="281"/>
    </row>
    <row r="60" spans="1:17">
      <c r="A60" s="5"/>
      <c r="B60" s="5"/>
      <c r="C60" s="5"/>
      <c r="D60" s="5"/>
      <c r="E60" s="5"/>
    </row>
    <row r="61" spans="1:17">
      <c r="A61" s="56" t="s">
        <v>611</v>
      </c>
    </row>
    <row r="62" spans="1:17">
      <c r="A62" s="56"/>
      <c r="B62" s="304" t="s">
        <v>300</v>
      </c>
      <c r="C62" s="304"/>
      <c r="D62" s="304"/>
      <c r="E62" s="304"/>
    </row>
    <row r="63" spans="1:17">
      <c r="A63" s="42" t="s">
        <v>205</v>
      </c>
      <c r="B63" s="65" t="s">
        <v>514</v>
      </c>
      <c r="C63" s="15" t="s">
        <v>492</v>
      </c>
      <c r="D63" s="15" t="s">
        <v>213</v>
      </c>
      <c r="E63" s="15" t="s">
        <v>23</v>
      </c>
      <c r="F63" s="15" t="s">
        <v>24</v>
      </c>
      <c r="G63" s="15" t="s">
        <v>25</v>
      </c>
      <c r="H63" s="15" t="s">
        <v>26</v>
      </c>
      <c r="I63" s="15" t="s">
        <v>27</v>
      </c>
    </row>
    <row r="64" spans="1:17">
      <c r="A64" t="s">
        <v>306</v>
      </c>
      <c r="B64" s="353">
        <v>-0.18748713</v>
      </c>
      <c r="C64" s="354">
        <v>0</v>
      </c>
      <c r="D64" s="354">
        <v>0</v>
      </c>
      <c r="E64" s="354">
        <v>0</v>
      </c>
      <c r="F64">
        <v>0</v>
      </c>
      <c r="G64">
        <v>0</v>
      </c>
      <c r="H64">
        <v>0</v>
      </c>
      <c r="I64">
        <v>0</v>
      </c>
    </row>
    <row r="65" spans="1:16">
      <c r="A65" t="s">
        <v>307</v>
      </c>
      <c r="B65" s="353">
        <v>-115.08682892</v>
      </c>
      <c r="C65" s="354">
        <v>-113.90665097</v>
      </c>
      <c r="D65" s="354">
        <v>-112.23864107999999</v>
      </c>
      <c r="E65" s="354">
        <v>-123.44893859999999</v>
      </c>
      <c r="F65" s="354">
        <v>-106.74241803</v>
      </c>
      <c r="G65">
        <v>-105</v>
      </c>
      <c r="H65">
        <v>-129</v>
      </c>
      <c r="I65">
        <v>-136</v>
      </c>
    </row>
    <row r="66" spans="1:16">
      <c r="A66" t="s">
        <v>308</v>
      </c>
      <c r="B66" s="353">
        <v>-1.61343952</v>
      </c>
      <c r="C66" s="354">
        <v>-2.7261849999999997E-2</v>
      </c>
      <c r="D66" s="354">
        <v>-2.7954529999999998E-2</v>
      </c>
      <c r="E66" s="354">
        <v>-0.15744403999999998</v>
      </c>
      <c r="F66" s="354">
        <v>-0.97648433999999995</v>
      </c>
      <c r="G66">
        <v>-1</v>
      </c>
      <c r="H66">
        <v>-1</v>
      </c>
      <c r="I66">
        <v>-2</v>
      </c>
    </row>
    <row r="67" spans="1:16">
      <c r="A67" t="s">
        <v>516</v>
      </c>
      <c r="B67" s="353">
        <v>-66.816944570000004</v>
      </c>
      <c r="C67" s="354">
        <v>-20.88552228</v>
      </c>
      <c r="D67" s="354">
        <v>-1.8348623899999998</v>
      </c>
      <c r="E67" s="354">
        <v>-6.9695979399999999</v>
      </c>
      <c r="F67" s="354"/>
    </row>
    <row r="68" spans="1:16">
      <c r="A68" t="s">
        <v>517</v>
      </c>
      <c r="B68" s="353">
        <v>-38.05017805</v>
      </c>
      <c r="C68" s="354">
        <v>-12.383348329999999</v>
      </c>
      <c r="D68" s="354">
        <v>-2.45897071</v>
      </c>
      <c r="E68" s="354">
        <v>-3.5799656</v>
      </c>
      <c r="F68" s="354"/>
    </row>
    <row r="69" spans="1:16">
      <c r="A69" t="s">
        <v>518</v>
      </c>
      <c r="B69" s="353">
        <v>-85.935375309999998</v>
      </c>
      <c r="C69" s="354">
        <v>-93.950489739999995</v>
      </c>
      <c r="D69" s="354">
        <v>-15.326033959999998</v>
      </c>
      <c r="E69" s="354">
        <v>-20.59230453</v>
      </c>
      <c r="F69" s="354">
        <v>-133.22130203</v>
      </c>
      <c r="G69">
        <v>-118</v>
      </c>
      <c r="H69">
        <v>-120</v>
      </c>
      <c r="I69">
        <v>-120</v>
      </c>
    </row>
    <row r="70" spans="1:16">
      <c r="A70" t="s">
        <v>515</v>
      </c>
      <c r="B70" s="353">
        <v>-25.594859650000004</v>
      </c>
      <c r="C70" s="354">
        <v>-21.046025470000004</v>
      </c>
      <c r="D70" s="354">
        <v>-8.0084609499999999</v>
      </c>
      <c r="E70" s="354">
        <v>-13.203824780000001</v>
      </c>
      <c r="F70" s="354">
        <v>-14.134414120000001</v>
      </c>
      <c r="G70">
        <v>-7</v>
      </c>
      <c r="H70">
        <v>-8</v>
      </c>
      <c r="I70">
        <v>-6</v>
      </c>
    </row>
    <row r="71" spans="1:16">
      <c r="A71" t="s">
        <v>519</v>
      </c>
      <c r="B71" s="353">
        <v>-19.286484130000002</v>
      </c>
      <c r="C71" s="354">
        <v>-181.55820371999999</v>
      </c>
      <c r="D71" s="354">
        <v>-489.99276241000001</v>
      </c>
      <c r="E71" s="354">
        <v>-504</v>
      </c>
      <c r="F71" s="354">
        <v>-56.857441350000002</v>
      </c>
      <c r="G71">
        <v>-57</v>
      </c>
      <c r="H71">
        <v>-58</v>
      </c>
      <c r="I71">
        <v>-56</v>
      </c>
    </row>
    <row r="72" spans="1:16">
      <c r="A72" t="s">
        <v>520</v>
      </c>
      <c r="B72" s="353">
        <v>-56</v>
      </c>
      <c r="C72" s="354">
        <v>-56</v>
      </c>
      <c r="D72" s="354">
        <v>-57.124027149999996</v>
      </c>
      <c r="E72" s="354">
        <v>-62.209395869999994</v>
      </c>
      <c r="F72" s="354"/>
    </row>
    <row r="73" spans="1:16">
      <c r="A73" t="s">
        <v>309</v>
      </c>
      <c r="B73" s="353">
        <v>-82.012207409999988</v>
      </c>
      <c r="C73" s="354">
        <v>-124.98458948000001</v>
      </c>
      <c r="D73" s="354">
        <v>-50.253274210000001</v>
      </c>
      <c r="E73" s="354">
        <v>-27.683293199999998</v>
      </c>
      <c r="F73" s="354">
        <v>-17.541159359999998</v>
      </c>
      <c r="G73">
        <v>-20</v>
      </c>
      <c r="H73">
        <v>-21</v>
      </c>
      <c r="I73">
        <v>-16</v>
      </c>
    </row>
    <row r="74" spans="1:16">
      <c r="A74" t="s">
        <v>616</v>
      </c>
      <c r="B74" s="353">
        <v>0</v>
      </c>
      <c r="C74" s="354">
        <v>0</v>
      </c>
      <c r="D74" s="354">
        <v>0</v>
      </c>
      <c r="E74" s="354">
        <v>-0.8</v>
      </c>
      <c r="F74" s="354">
        <v>-0.33890799999999999</v>
      </c>
      <c r="G74">
        <v>0</v>
      </c>
      <c r="H74">
        <v>0</v>
      </c>
      <c r="I74">
        <v>0</v>
      </c>
    </row>
    <row r="75" spans="1:16">
      <c r="A75" t="s">
        <v>606</v>
      </c>
      <c r="B75" s="353">
        <v>-40.878247330000001</v>
      </c>
      <c r="C75" s="354">
        <v>-51.083426889999998</v>
      </c>
      <c r="D75" s="354">
        <v>-39.937217529999998</v>
      </c>
      <c r="E75" s="354">
        <v>-53.04750645</v>
      </c>
      <c r="F75" s="354">
        <v>-45.796125040000007</v>
      </c>
      <c r="G75">
        <v>-41</v>
      </c>
      <c r="H75">
        <v>-52</v>
      </c>
      <c r="I75">
        <v>-49</v>
      </c>
    </row>
    <row r="76" spans="1:16">
      <c r="A76" t="s">
        <v>310</v>
      </c>
      <c r="B76" s="353">
        <v>-1.7975440000000002E-2</v>
      </c>
      <c r="C76" s="354">
        <v>-106.74854441999999</v>
      </c>
      <c r="D76" s="354">
        <v>-105.08829102</v>
      </c>
      <c r="E76" s="354">
        <v>-105.16061304</v>
      </c>
      <c r="F76" s="354">
        <v>-639.85186988999999</v>
      </c>
      <c r="G76">
        <v>-614</v>
      </c>
      <c r="H76">
        <v>-633</v>
      </c>
      <c r="I76">
        <v>-714</v>
      </c>
    </row>
    <row r="77" spans="1:16">
      <c r="A77" t="s">
        <v>311</v>
      </c>
      <c r="B77" s="353">
        <v>-53.022035769999995</v>
      </c>
      <c r="C77" s="354">
        <v>-60.84681818</v>
      </c>
      <c r="D77" s="354">
        <v>-86.63936458000002</v>
      </c>
      <c r="E77" s="354">
        <v>-62.750984809999991</v>
      </c>
      <c r="F77" s="354">
        <v>-63.435991879999996</v>
      </c>
      <c r="G77">
        <v>-62</v>
      </c>
      <c r="H77">
        <v>-64</v>
      </c>
      <c r="I77">
        <v>-65</v>
      </c>
    </row>
    <row r="78" spans="1:16">
      <c r="A78" s="8" t="s">
        <v>305</v>
      </c>
      <c r="B78" s="444">
        <v>-584.50206322999986</v>
      </c>
      <c r="C78" s="441">
        <v>-843.42088132999993</v>
      </c>
      <c r="D78" s="441">
        <v>-968.92986052000003</v>
      </c>
      <c r="E78" s="441">
        <v>-983.60386886000003</v>
      </c>
      <c r="F78" s="442">
        <v>-1078.8961140399999</v>
      </c>
      <c r="G78" s="442">
        <v>-1025</v>
      </c>
      <c r="H78" s="442">
        <v>-1086</v>
      </c>
      <c r="I78" s="442">
        <v>-1164</v>
      </c>
      <c r="J78" s="354"/>
      <c r="K78" s="354"/>
      <c r="L78" s="354"/>
      <c r="M78" s="354"/>
      <c r="N78" s="354"/>
      <c r="O78" s="354"/>
      <c r="P78" s="354"/>
    </row>
    <row r="79" spans="1:16">
      <c r="A79" s="446" t="s">
        <v>613</v>
      </c>
    </row>
    <row r="80" spans="1:16">
      <c r="A80" s="446" t="s">
        <v>612</v>
      </c>
    </row>
    <row r="81" spans="1:11">
      <c r="A81" s="446"/>
    </row>
    <row r="82" spans="1:11">
      <c r="A82" s="314" t="s">
        <v>312</v>
      </c>
    </row>
    <row r="83" spans="1:11">
      <c r="A83" s="314"/>
    </row>
    <row r="84" spans="1:11">
      <c r="A84" s="42" t="s">
        <v>205</v>
      </c>
      <c r="B84" s="65" t="s">
        <v>514</v>
      </c>
      <c r="C84" s="15" t="s">
        <v>492</v>
      </c>
      <c r="D84" s="15" t="s">
        <v>213</v>
      </c>
      <c r="E84" s="15" t="s">
        <v>23</v>
      </c>
      <c r="F84" s="15" t="s" vm="95">
        <v>24</v>
      </c>
      <c r="G84" s="15" t="s" vm="96">
        <v>25</v>
      </c>
      <c r="H84" s="15" t="s" vm="4">
        <v>26</v>
      </c>
      <c r="I84" s="15" t="s" vm="5">
        <v>27</v>
      </c>
      <c r="J84" s="10" t="s" vm="7">
        <v>28</v>
      </c>
    </row>
    <row r="85" spans="1:11">
      <c r="A85" t="s">
        <v>313</v>
      </c>
      <c r="B85" s="292">
        <v>269566</v>
      </c>
      <c r="C85" s="293">
        <v>264882</v>
      </c>
      <c r="D85" s="293">
        <v>258206</v>
      </c>
      <c r="E85" s="293">
        <v>252957</v>
      </c>
      <c r="F85" s="293">
        <v>248237</v>
      </c>
      <c r="G85" s="293">
        <v>242867</v>
      </c>
      <c r="H85" s="293">
        <v>233581</v>
      </c>
      <c r="I85" s="293">
        <v>230299</v>
      </c>
      <c r="J85" s="289">
        <v>227167</v>
      </c>
    </row>
    <row r="86" spans="1:11">
      <c r="A86" t="s">
        <v>314</v>
      </c>
      <c r="B86" s="292">
        <v>2429</v>
      </c>
      <c r="C86" s="293">
        <v>2919</v>
      </c>
      <c r="D86" s="293">
        <v>2348</v>
      </c>
      <c r="E86" s="293">
        <v>2754</v>
      </c>
      <c r="F86" s="293">
        <v>3273</v>
      </c>
      <c r="G86" s="293">
        <v>-371</v>
      </c>
      <c r="H86" s="293">
        <v>-687</v>
      </c>
      <c r="I86" s="293">
        <v>8269</v>
      </c>
      <c r="J86" s="293">
        <v>2794</v>
      </c>
      <c r="K86" s="41"/>
    </row>
    <row r="87" spans="1:11">
      <c r="A87" t="s">
        <v>315</v>
      </c>
      <c r="B87" s="292">
        <v>20796</v>
      </c>
      <c r="C87" s="293">
        <v>21587</v>
      </c>
      <c r="D87" s="293">
        <v>26194</v>
      </c>
      <c r="E87" s="293">
        <v>25962</v>
      </c>
      <c r="F87" s="293">
        <v>21385</v>
      </c>
      <c r="G87" s="293">
        <v>20840</v>
      </c>
      <c r="H87" s="293">
        <v>23680</v>
      </c>
      <c r="I87" s="293">
        <v>20697</v>
      </c>
      <c r="J87" s="293">
        <v>20135</v>
      </c>
      <c r="K87" s="41"/>
    </row>
    <row r="88" spans="1:11">
      <c r="A88" t="s">
        <v>316</v>
      </c>
      <c r="B88" s="292">
        <v>-20790</v>
      </c>
      <c r="C88" s="293">
        <v>-19822</v>
      </c>
      <c r="D88" s="293">
        <v>-21866</v>
      </c>
      <c r="E88" s="293">
        <v>-23467</v>
      </c>
      <c r="F88" s="293">
        <v>-19938</v>
      </c>
      <c r="G88" s="293">
        <v>-15099</v>
      </c>
      <c r="H88" s="293">
        <v>-13707</v>
      </c>
      <c r="I88" s="293">
        <v>-25684</v>
      </c>
      <c r="J88" s="293">
        <v>-19797</v>
      </c>
      <c r="K88" s="41"/>
    </row>
    <row r="89" spans="1:11">
      <c r="A89" s="7" t="s">
        <v>317</v>
      </c>
      <c r="B89" s="294">
        <v>272001</v>
      </c>
      <c r="C89" s="298">
        <v>269566</v>
      </c>
      <c r="D89" s="298">
        <v>264882</v>
      </c>
      <c r="E89" s="298">
        <v>258206</v>
      </c>
      <c r="F89" s="298">
        <v>252957</v>
      </c>
      <c r="G89" s="298">
        <v>248237</v>
      </c>
      <c r="H89" s="298">
        <v>242867</v>
      </c>
      <c r="I89" s="298">
        <v>233581</v>
      </c>
      <c r="J89" s="298">
        <v>230299</v>
      </c>
    </row>
    <row r="90" spans="1:11">
      <c r="B90" s="296"/>
      <c r="C90" s="297"/>
      <c r="D90" s="297"/>
      <c r="E90" s="297"/>
      <c r="F90" s="297"/>
      <c r="G90" s="297"/>
      <c r="H90" s="297"/>
      <c r="I90" s="297"/>
      <c r="J90" s="297"/>
    </row>
    <row r="91" spans="1:11">
      <c r="A91" t="s">
        <v>318</v>
      </c>
      <c r="B91" s="399">
        <v>59201</v>
      </c>
      <c r="C91" s="297">
        <v>65522</v>
      </c>
      <c r="D91" s="297">
        <v>58631</v>
      </c>
      <c r="E91" s="297">
        <v>57532</v>
      </c>
      <c r="F91" s="297">
        <v>56534</v>
      </c>
      <c r="G91" s="297">
        <v>56118</v>
      </c>
      <c r="H91" s="297">
        <v>52494</v>
      </c>
      <c r="I91" s="297">
        <v>50058</v>
      </c>
      <c r="J91" s="297">
        <v>48543</v>
      </c>
    </row>
    <row r="92" spans="1:11">
      <c r="A92" t="s">
        <v>319</v>
      </c>
      <c r="B92" s="296">
        <v>-1817</v>
      </c>
      <c r="C92" s="297">
        <v>-6321</v>
      </c>
      <c r="D92" s="297">
        <v>6891</v>
      </c>
      <c r="E92" s="293">
        <v>1099</v>
      </c>
      <c r="F92" s="293">
        <v>998</v>
      </c>
      <c r="G92" s="293">
        <v>416</v>
      </c>
      <c r="H92" s="293">
        <v>3624</v>
      </c>
      <c r="I92" s="293">
        <v>2436</v>
      </c>
      <c r="J92" s="293">
        <v>1515</v>
      </c>
    </row>
    <row r="93" spans="1:11">
      <c r="A93" s="7" t="s">
        <v>320</v>
      </c>
      <c r="B93" s="294">
        <v>57384</v>
      </c>
      <c r="C93" s="298">
        <v>59201</v>
      </c>
      <c r="D93" s="298">
        <v>65522</v>
      </c>
      <c r="E93" s="298">
        <v>58631</v>
      </c>
      <c r="F93" s="298">
        <v>57532</v>
      </c>
      <c r="G93" s="298">
        <v>56534</v>
      </c>
      <c r="H93" s="298">
        <v>56118</v>
      </c>
      <c r="I93" s="298">
        <v>52494</v>
      </c>
      <c r="J93" s="298">
        <v>50058</v>
      </c>
    </row>
    <row r="94" spans="1:11">
      <c r="B94" s="48"/>
      <c r="C94" s="48"/>
      <c r="D94" s="48"/>
      <c r="F94" s="51"/>
      <c r="G94" s="51"/>
      <c r="H94" s="51"/>
      <c r="I94" s="51"/>
    </row>
    <row r="95" spans="1:11">
      <c r="F95" s="51"/>
      <c r="G95" s="51"/>
      <c r="H95" s="51"/>
      <c r="I95" s="51"/>
    </row>
    <row r="96" spans="1:11">
      <c r="A96" s="56" t="s">
        <v>321</v>
      </c>
    </row>
    <row r="97" spans="1:11">
      <c r="A97" s="42" t="s">
        <v>205</v>
      </c>
      <c r="B97" s="65" t="s">
        <v>514</v>
      </c>
      <c r="C97" s="15" t="s">
        <v>492</v>
      </c>
      <c r="D97" s="15" t="s">
        <v>213</v>
      </c>
      <c r="E97" s="15" t="s">
        <v>23</v>
      </c>
      <c r="F97" s="15" t="s" vm="95">
        <v>24</v>
      </c>
      <c r="G97" s="15" t="s" vm="96">
        <v>25</v>
      </c>
      <c r="H97" s="15" t="s" vm="4">
        <v>26</v>
      </c>
      <c r="I97" s="15" t="s" vm="5">
        <v>27</v>
      </c>
      <c r="J97" s="15" t="s" vm="7">
        <v>28</v>
      </c>
    </row>
    <row r="98" spans="1:11">
      <c r="A98" t="s">
        <v>313</v>
      </c>
      <c r="B98" s="292">
        <v>243183.5</v>
      </c>
      <c r="C98" s="293">
        <v>243139.5</v>
      </c>
      <c r="D98" s="293">
        <v>240114.5</v>
      </c>
      <c r="E98" s="293">
        <v>235167.5</v>
      </c>
      <c r="F98" s="293">
        <v>231585</v>
      </c>
      <c r="G98" s="293">
        <v>229091</v>
      </c>
      <c r="H98" s="293">
        <v>218365</v>
      </c>
      <c r="I98" s="293">
        <v>215341</v>
      </c>
      <c r="J98" s="293">
        <v>208773</v>
      </c>
    </row>
    <row r="99" spans="1:11">
      <c r="A99" s="259" t="s">
        <v>322</v>
      </c>
      <c r="B99" s="292">
        <v>222</v>
      </c>
      <c r="C99" s="293">
        <v>-4776</v>
      </c>
      <c r="D99" s="293">
        <v>-3911</v>
      </c>
      <c r="E99" s="293">
        <v>-3304</v>
      </c>
      <c r="F99" s="293">
        <v>-690</v>
      </c>
      <c r="G99" s="293">
        <v>-3228</v>
      </c>
      <c r="H99" s="293">
        <v>-1037</v>
      </c>
      <c r="I99" s="293">
        <v>-2521</v>
      </c>
      <c r="J99" s="293">
        <v>1267</v>
      </c>
      <c r="K99" s="41"/>
    </row>
    <row r="100" spans="1:11">
      <c r="A100" s="259" t="s">
        <v>323</v>
      </c>
      <c r="B100" s="292">
        <v>-377</v>
      </c>
      <c r="C100" s="293">
        <v>410</v>
      </c>
      <c r="D100" s="293">
        <v>731</v>
      </c>
      <c r="E100" s="293">
        <v>1927</v>
      </c>
      <c r="F100" s="293">
        <v>-370</v>
      </c>
      <c r="G100" s="293">
        <v>1148</v>
      </c>
      <c r="H100" s="293">
        <v>1666</v>
      </c>
      <c r="I100" s="293">
        <v>1245</v>
      </c>
      <c r="J100" s="293">
        <v>244</v>
      </c>
      <c r="K100" s="41"/>
    </row>
    <row r="101" spans="1:11">
      <c r="A101" s="259" t="s">
        <v>324</v>
      </c>
      <c r="B101" s="292">
        <v>-2</v>
      </c>
      <c r="C101" s="293">
        <v>19</v>
      </c>
      <c r="D101" s="293">
        <v>4</v>
      </c>
      <c r="E101" s="293">
        <v>22</v>
      </c>
      <c r="F101" s="293">
        <v>7</v>
      </c>
      <c r="G101" s="293">
        <v>0</v>
      </c>
      <c r="H101" s="293">
        <v>-1</v>
      </c>
      <c r="I101" s="293">
        <v>14</v>
      </c>
      <c r="J101" s="293">
        <v>-4</v>
      </c>
      <c r="K101" s="41"/>
    </row>
    <row r="102" spans="1:11">
      <c r="A102" t="s">
        <v>314</v>
      </c>
      <c r="B102" s="292">
        <v>1652</v>
      </c>
      <c r="C102" s="293">
        <v>2740</v>
      </c>
      <c r="D102" s="293">
        <v>2791</v>
      </c>
      <c r="E102" s="293">
        <v>2267</v>
      </c>
      <c r="F102" s="293">
        <v>2687</v>
      </c>
      <c r="G102" s="293">
        <v>-173</v>
      </c>
      <c r="H102" s="293">
        <v>-628</v>
      </c>
      <c r="I102" s="293">
        <v>7743</v>
      </c>
      <c r="J102" s="293">
        <v>2180</v>
      </c>
      <c r="K102" s="41"/>
    </row>
    <row r="103" spans="1:11">
      <c r="A103" t="s">
        <v>315</v>
      </c>
      <c r="B103" s="292">
        <v>20008</v>
      </c>
      <c r="C103" s="293">
        <v>19975</v>
      </c>
      <c r="D103" s="293">
        <v>25272</v>
      </c>
      <c r="E103" s="293">
        <v>25205</v>
      </c>
      <c r="F103" s="293">
        <v>19807</v>
      </c>
      <c r="G103" s="293">
        <v>19375</v>
      </c>
      <c r="H103" s="293">
        <v>22984</v>
      </c>
      <c r="I103" s="293">
        <v>20373</v>
      </c>
      <c r="J103" s="293">
        <v>20347</v>
      </c>
      <c r="K103" s="41"/>
    </row>
    <row r="104" spans="1:11">
      <c r="A104" t="s">
        <v>316</v>
      </c>
      <c r="B104" s="292">
        <v>-18143</v>
      </c>
      <c r="C104" s="293">
        <v>-18324</v>
      </c>
      <c r="D104" s="293">
        <v>-21862</v>
      </c>
      <c r="E104" s="293">
        <v>-21170</v>
      </c>
      <c r="F104" s="293">
        <v>-17858.5</v>
      </c>
      <c r="G104" s="293">
        <v>-14628</v>
      </c>
      <c r="H104" s="293">
        <v>-12258</v>
      </c>
      <c r="I104" s="293">
        <v>-23830</v>
      </c>
      <c r="J104" s="293">
        <v>-17466</v>
      </c>
      <c r="K104" s="41"/>
    </row>
    <row r="105" spans="1:11">
      <c r="A105" s="7" t="s">
        <v>317</v>
      </c>
      <c r="B105" s="294">
        <v>246543.5</v>
      </c>
      <c r="C105" s="298">
        <v>243183.5</v>
      </c>
      <c r="D105" s="298">
        <v>243139.5</v>
      </c>
      <c r="E105" s="298">
        <v>240114.5</v>
      </c>
      <c r="F105" s="298">
        <v>235167.5</v>
      </c>
      <c r="G105" s="298">
        <v>231585</v>
      </c>
      <c r="H105" s="298">
        <v>229091</v>
      </c>
      <c r="I105" s="298">
        <v>218365</v>
      </c>
      <c r="J105" s="298">
        <v>215341</v>
      </c>
    </row>
    <row r="106" spans="1:11">
      <c r="B106" s="296"/>
      <c r="C106" s="297"/>
      <c r="D106" s="297"/>
      <c r="E106" s="297"/>
      <c r="F106" s="297"/>
      <c r="G106" s="297"/>
      <c r="H106" s="297"/>
      <c r="I106" s="297"/>
      <c r="J106" s="297"/>
    </row>
    <row r="107" spans="1:11">
      <c r="A107" t="s">
        <v>318</v>
      </c>
      <c r="B107" s="296">
        <v>54884</v>
      </c>
      <c r="C107" s="297">
        <v>62215</v>
      </c>
      <c r="D107" s="297">
        <v>55164</v>
      </c>
      <c r="E107" s="297">
        <v>53672</v>
      </c>
      <c r="F107" s="297">
        <v>53349</v>
      </c>
      <c r="G107" s="297">
        <v>53097</v>
      </c>
      <c r="H107" s="297">
        <v>49355</v>
      </c>
      <c r="I107" s="297">
        <v>46954</v>
      </c>
      <c r="J107" s="297">
        <v>44768</v>
      </c>
    </row>
    <row r="108" spans="1:11">
      <c r="A108" t="s">
        <v>319</v>
      </c>
      <c r="B108" s="296">
        <v>-1642</v>
      </c>
      <c r="C108" s="297">
        <v>-7331</v>
      </c>
      <c r="D108" s="297">
        <v>7051</v>
      </c>
      <c r="E108" s="293">
        <v>1492</v>
      </c>
      <c r="F108" s="293">
        <v>323</v>
      </c>
      <c r="G108" s="293">
        <v>252</v>
      </c>
      <c r="H108" s="293">
        <v>3742</v>
      </c>
      <c r="I108" s="293">
        <v>2401</v>
      </c>
      <c r="J108" s="293">
        <v>2186</v>
      </c>
    </row>
    <row r="109" spans="1:11">
      <c r="A109" s="7" t="s">
        <v>320</v>
      </c>
      <c r="B109" s="294">
        <v>53242</v>
      </c>
      <c r="C109" s="298">
        <v>54884</v>
      </c>
      <c r="D109" s="298">
        <v>62215</v>
      </c>
      <c r="E109" s="298">
        <v>55164</v>
      </c>
      <c r="F109" s="298">
        <v>53672</v>
      </c>
      <c r="G109" s="298">
        <v>53349</v>
      </c>
      <c r="H109" s="298">
        <v>53097</v>
      </c>
      <c r="I109" s="298">
        <v>49355</v>
      </c>
      <c r="J109" s="298">
        <v>46954</v>
      </c>
    </row>
    <row r="110" spans="1:11">
      <c r="F110" s="41"/>
      <c r="G110" s="41"/>
      <c r="H110" s="41"/>
      <c r="I110" s="41"/>
    </row>
    <row r="111" spans="1:11">
      <c r="A111" s="56" t="s">
        <v>325</v>
      </c>
    </row>
    <row r="112" spans="1:11">
      <c r="A112" s="42" t="s">
        <v>205</v>
      </c>
      <c r="B112" s="65" t="s">
        <v>514</v>
      </c>
      <c r="C112" s="15" t="s">
        <v>492</v>
      </c>
      <c r="D112" s="15" t="s">
        <v>213</v>
      </c>
      <c r="E112" s="15" t="s">
        <v>23</v>
      </c>
      <c r="F112" s="15" t="s" vm="95">
        <v>24</v>
      </c>
      <c r="G112" s="15" t="s" vm="96">
        <v>25</v>
      </c>
      <c r="H112" s="15" t="s" vm="4">
        <v>26</v>
      </c>
      <c r="I112" s="15" t="s" vm="5">
        <v>27</v>
      </c>
      <c r="J112" s="15" t="s" vm="7">
        <v>28</v>
      </c>
    </row>
    <row r="113" spans="1:11">
      <c r="A113" t="s">
        <v>313</v>
      </c>
      <c r="B113" s="292">
        <v>23676</v>
      </c>
      <c r="C113" s="293">
        <v>19193</v>
      </c>
      <c r="D113" s="293">
        <v>15241</v>
      </c>
      <c r="E113" s="293">
        <v>14677</v>
      </c>
      <c r="F113" s="293">
        <v>13534</v>
      </c>
      <c r="G113" s="293">
        <v>10582</v>
      </c>
      <c r="H113" s="293">
        <v>12330</v>
      </c>
      <c r="I113" s="293">
        <v>12059</v>
      </c>
      <c r="J113" s="293">
        <v>14698</v>
      </c>
    </row>
    <row r="114" spans="1:11">
      <c r="A114" s="259" t="s">
        <v>322</v>
      </c>
      <c r="B114" s="292">
        <v>-205</v>
      </c>
      <c r="C114" s="293">
        <v>4687</v>
      </c>
      <c r="D114" s="293">
        <v>3891</v>
      </c>
      <c r="E114" s="293">
        <v>3282</v>
      </c>
      <c r="F114" s="293">
        <v>657</v>
      </c>
      <c r="G114" s="293">
        <v>3264</v>
      </c>
      <c r="H114" s="293">
        <v>968</v>
      </c>
      <c r="I114" s="293">
        <v>2502</v>
      </c>
      <c r="J114" s="293">
        <v>-1293</v>
      </c>
      <c r="K114" s="41"/>
    </row>
    <row r="115" spans="1:11">
      <c r="A115" s="259" t="s">
        <v>323</v>
      </c>
      <c r="B115" s="292">
        <v>342</v>
      </c>
      <c r="C115" s="293">
        <v>-423</v>
      </c>
      <c r="D115" s="293">
        <v>-654</v>
      </c>
      <c r="E115" s="293">
        <v>-2025</v>
      </c>
      <c r="F115" s="293">
        <v>355</v>
      </c>
      <c r="G115" s="293">
        <v>-1120</v>
      </c>
      <c r="H115" s="293">
        <v>-1691</v>
      </c>
      <c r="I115" s="293">
        <v>-1263</v>
      </c>
      <c r="J115" s="293">
        <v>-221</v>
      </c>
      <c r="K115" s="41"/>
    </row>
    <row r="116" spans="1:11">
      <c r="A116" s="259" t="s">
        <v>324</v>
      </c>
      <c r="B116" s="292">
        <v>-271</v>
      </c>
      <c r="C116" s="293">
        <v>-4</v>
      </c>
      <c r="D116" s="293">
        <v>562</v>
      </c>
      <c r="E116" s="293">
        <v>7</v>
      </c>
      <c r="F116" s="293">
        <v>-3</v>
      </c>
      <c r="G116" s="293">
        <v>2</v>
      </c>
      <c r="H116" s="293">
        <v>6</v>
      </c>
      <c r="I116" s="293">
        <v>19</v>
      </c>
      <c r="J116" s="293">
        <v>-2</v>
      </c>
      <c r="K116" s="41"/>
    </row>
    <row r="117" spans="1:11">
      <c r="A117" t="s">
        <v>314</v>
      </c>
      <c r="B117" s="292">
        <v>429</v>
      </c>
      <c r="C117" s="293">
        <v>419</v>
      </c>
      <c r="D117" s="293">
        <v>-61</v>
      </c>
      <c r="E117" s="293">
        <v>51</v>
      </c>
      <c r="F117" s="293">
        <v>514</v>
      </c>
      <c r="G117" s="293">
        <v>-227</v>
      </c>
      <c r="H117" s="293">
        <v>317</v>
      </c>
      <c r="I117" s="293">
        <v>245</v>
      </c>
      <c r="J117" s="293">
        <v>191</v>
      </c>
      <c r="K117" s="41"/>
    </row>
    <row r="118" spans="1:11">
      <c r="A118" t="s">
        <v>315</v>
      </c>
      <c r="B118" s="292">
        <v>754</v>
      </c>
      <c r="C118" s="293">
        <v>1289</v>
      </c>
      <c r="D118" s="293">
        <v>1050</v>
      </c>
      <c r="E118" s="293">
        <v>123</v>
      </c>
      <c r="F118" s="293">
        <v>1014</v>
      </c>
      <c r="G118" s="293">
        <v>1400</v>
      </c>
      <c r="H118" s="293">
        <v>615</v>
      </c>
      <c r="I118" s="293">
        <v>34</v>
      </c>
      <c r="J118" s="293">
        <v>-310</v>
      </c>
      <c r="K118" s="41"/>
    </row>
    <row r="119" spans="1:11">
      <c r="A119" t="s">
        <v>316</v>
      </c>
      <c r="B119" s="292">
        <v>-1790</v>
      </c>
      <c r="C119" s="293">
        <v>-1485</v>
      </c>
      <c r="D119" s="293">
        <v>-836</v>
      </c>
      <c r="E119" s="293">
        <v>-874</v>
      </c>
      <c r="F119" s="293">
        <v>-1394</v>
      </c>
      <c r="G119" s="293">
        <v>-367</v>
      </c>
      <c r="H119" s="293">
        <v>-1963</v>
      </c>
      <c r="I119" s="293">
        <v>-1266</v>
      </c>
      <c r="J119" s="293">
        <v>-1004</v>
      </c>
      <c r="K119" s="41"/>
    </row>
    <row r="120" spans="1:11">
      <c r="A120" s="7" t="s">
        <v>317</v>
      </c>
      <c r="B120" s="294">
        <v>22935</v>
      </c>
      <c r="C120" s="298">
        <v>23676</v>
      </c>
      <c r="D120" s="298">
        <v>19193</v>
      </c>
      <c r="E120" s="298">
        <v>15241</v>
      </c>
      <c r="F120" s="298">
        <v>14677</v>
      </c>
      <c r="G120" s="298">
        <v>13534</v>
      </c>
      <c r="H120" s="298">
        <v>10582</v>
      </c>
      <c r="I120" s="298">
        <v>12330</v>
      </c>
      <c r="J120" s="298">
        <v>12059</v>
      </c>
    </row>
    <row r="121" spans="1:11">
      <c r="B121" s="296"/>
      <c r="C121" s="297"/>
      <c r="D121" s="297"/>
      <c r="E121" s="297"/>
      <c r="F121" s="284"/>
      <c r="G121" s="284"/>
      <c r="H121" s="284"/>
      <c r="I121" s="284"/>
      <c r="J121" s="284"/>
    </row>
    <row r="122" spans="1:11">
      <c r="A122" t="s">
        <v>318</v>
      </c>
      <c r="B122" s="285">
        <v>3416</v>
      </c>
      <c r="C122" s="284">
        <v>2472</v>
      </c>
      <c r="D122" s="284">
        <v>2407</v>
      </c>
      <c r="E122" s="284">
        <v>2775</v>
      </c>
      <c r="F122" s="284">
        <v>2054</v>
      </c>
      <c r="G122" s="284">
        <v>2102</v>
      </c>
      <c r="H122" s="284">
        <v>2029</v>
      </c>
      <c r="I122" s="284">
        <v>1904</v>
      </c>
      <c r="J122" s="284">
        <v>2566</v>
      </c>
    </row>
    <row r="123" spans="1:11">
      <c r="A123" t="s">
        <v>319</v>
      </c>
      <c r="B123" s="296">
        <v>-63</v>
      </c>
      <c r="C123" s="297">
        <v>944</v>
      </c>
      <c r="D123" s="293">
        <v>65</v>
      </c>
      <c r="E123" s="293">
        <v>-368</v>
      </c>
      <c r="F123" s="293">
        <v>721</v>
      </c>
      <c r="G123" s="293">
        <v>-48</v>
      </c>
      <c r="H123" s="293">
        <v>73</v>
      </c>
      <c r="I123" s="293">
        <v>125</v>
      </c>
      <c r="J123" s="293">
        <v>-662</v>
      </c>
    </row>
    <row r="124" spans="1:11">
      <c r="A124" s="7" t="s">
        <v>320</v>
      </c>
      <c r="B124" s="286">
        <v>3353</v>
      </c>
      <c r="C124" s="287">
        <v>3416</v>
      </c>
      <c r="D124" s="287">
        <v>2472</v>
      </c>
      <c r="E124" s="287">
        <v>2407</v>
      </c>
      <c r="F124" s="287">
        <v>2775</v>
      </c>
      <c r="G124" s="287">
        <v>2054</v>
      </c>
      <c r="H124" s="287">
        <v>2102</v>
      </c>
      <c r="I124" s="287">
        <v>2029</v>
      </c>
      <c r="J124" s="287">
        <v>1904</v>
      </c>
    </row>
    <row r="125" spans="1:11">
      <c r="F125" s="41"/>
      <c r="G125" s="41"/>
    </row>
    <row r="126" spans="1:11">
      <c r="A126" s="56" t="s">
        <v>326</v>
      </c>
    </row>
    <row r="127" spans="1:11">
      <c r="A127" s="42" t="s">
        <v>205</v>
      </c>
      <c r="B127" s="65" t="s">
        <v>514</v>
      </c>
      <c r="C127" s="15" t="s">
        <v>492</v>
      </c>
      <c r="D127" s="15" t="s">
        <v>213</v>
      </c>
      <c r="E127" s="15" t="s">
        <v>23</v>
      </c>
      <c r="F127" s="15" t="s" vm="95">
        <v>24</v>
      </c>
      <c r="G127" s="15" t="s" vm="96">
        <v>25</v>
      </c>
      <c r="H127" s="15" t="s" vm="4">
        <v>26</v>
      </c>
      <c r="I127" s="15" t="s" vm="5">
        <v>27</v>
      </c>
      <c r="J127" s="15" t="s" vm="7">
        <v>28</v>
      </c>
    </row>
    <row r="128" spans="1:11">
      <c r="A128" t="s">
        <v>313</v>
      </c>
      <c r="B128" s="292">
        <v>2707</v>
      </c>
      <c r="C128" s="293">
        <v>2549</v>
      </c>
      <c r="D128" s="293">
        <v>2851</v>
      </c>
      <c r="E128" s="293">
        <v>3112</v>
      </c>
      <c r="F128" s="293">
        <v>3118</v>
      </c>
      <c r="G128" s="293">
        <v>3194</v>
      </c>
      <c r="H128" s="293">
        <v>2886</v>
      </c>
      <c r="I128" s="293">
        <v>2899</v>
      </c>
      <c r="J128" s="293">
        <v>3696</v>
      </c>
    </row>
    <row r="129" spans="1:11">
      <c r="A129" s="259" t="s">
        <v>322</v>
      </c>
      <c r="B129" s="292">
        <v>-18</v>
      </c>
      <c r="C129" s="293">
        <v>90</v>
      </c>
      <c r="D129" s="293">
        <v>20</v>
      </c>
      <c r="E129" s="293">
        <v>22</v>
      </c>
      <c r="F129" s="293">
        <v>32</v>
      </c>
      <c r="G129" s="293">
        <v>-36</v>
      </c>
      <c r="H129" s="293">
        <v>69</v>
      </c>
      <c r="I129" s="293">
        <v>19</v>
      </c>
      <c r="J129" s="293">
        <v>26</v>
      </c>
      <c r="K129" s="41"/>
    </row>
    <row r="130" spans="1:11">
      <c r="A130" s="259" t="s">
        <v>323</v>
      </c>
      <c r="B130" s="292">
        <v>36</v>
      </c>
      <c r="C130" s="293">
        <v>13</v>
      </c>
      <c r="D130" s="293">
        <v>-77</v>
      </c>
      <c r="E130" s="293">
        <v>98</v>
      </c>
      <c r="F130" s="293">
        <v>16</v>
      </c>
      <c r="G130" s="293">
        <v>-28</v>
      </c>
      <c r="H130" s="293">
        <v>25</v>
      </c>
      <c r="I130" s="293">
        <v>18</v>
      </c>
      <c r="J130" s="293">
        <v>-23</v>
      </c>
      <c r="K130" s="41"/>
    </row>
    <row r="131" spans="1:11">
      <c r="A131" s="259" t="s">
        <v>324</v>
      </c>
      <c r="B131" s="292">
        <v>274</v>
      </c>
      <c r="C131" s="293">
        <v>-15</v>
      </c>
      <c r="D131" s="293">
        <v>-566</v>
      </c>
      <c r="E131" s="443">
        <v>-29</v>
      </c>
      <c r="F131" s="293">
        <v>-4</v>
      </c>
      <c r="G131" s="293">
        <v>-2</v>
      </c>
      <c r="H131" s="293">
        <v>-5</v>
      </c>
      <c r="I131" s="293">
        <v>-33</v>
      </c>
      <c r="J131" s="293">
        <v>6</v>
      </c>
      <c r="K131" s="41"/>
    </row>
    <row r="132" spans="1:11">
      <c r="A132" t="s">
        <v>314</v>
      </c>
      <c r="B132" s="292">
        <v>347</v>
      </c>
      <c r="C132" s="293">
        <v>-240</v>
      </c>
      <c r="D132" s="293">
        <v>-382</v>
      </c>
      <c r="E132" s="293">
        <v>436</v>
      </c>
      <c r="F132" s="293">
        <v>72</v>
      </c>
      <c r="G132" s="293">
        <v>29</v>
      </c>
      <c r="H132" s="293">
        <v>-376</v>
      </c>
      <c r="I132" s="293">
        <v>281</v>
      </c>
      <c r="J132" s="293">
        <v>423</v>
      </c>
      <c r="K132" s="41"/>
    </row>
    <row r="133" spans="1:11">
      <c r="A133" t="s">
        <v>315</v>
      </c>
      <c r="B133" s="292">
        <v>35</v>
      </c>
      <c r="C133" s="293">
        <v>322</v>
      </c>
      <c r="D133" s="293">
        <v>-128</v>
      </c>
      <c r="E133" s="293">
        <v>634</v>
      </c>
      <c r="F133" s="293">
        <v>564</v>
      </c>
      <c r="G133" s="293">
        <v>65</v>
      </c>
      <c r="H133" s="293">
        <v>81</v>
      </c>
      <c r="I133" s="293">
        <v>290</v>
      </c>
      <c r="J133" s="293">
        <v>98</v>
      </c>
      <c r="K133" s="41"/>
    </row>
    <row r="134" spans="1:11">
      <c r="A134" t="s">
        <v>316</v>
      </c>
      <c r="B134" s="292">
        <v>-859</v>
      </c>
      <c r="C134" s="293">
        <v>-12</v>
      </c>
      <c r="D134" s="293">
        <v>831</v>
      </c>
      <c r="E134" s="293">
        <v>-1422</v>
      </c>
      <c r="F134" s="293">
        <v>-686</v>
      </c>
      <c r="G134" s="293">
        <v>-104</v>
      </c>
      <c r="H134" s="293">
        <v>514</v>
      </c>
      <c r="I134" s="293">
        <v>-588</v>
      </c>
      <c r="J134" s="293">
        <v>-1327</v>
      </c>
      <c r="K134" s="41"/>
    </row>
    <row r="135" spans="1:11">
      <c r="A135" s="7" t="s">
        <v>317</v>
      </c>
      <c r="B135" s="294">
        <v>2522</v>
      </c>
      <c r="C135" s="298">
        <v>2707</v>
      </c>
      <c r="D135" s="298">
        <v>2549</v>
      </c>
      <c r="E135" s="298">
        <v>2851</v>
      </c>
      <c r="F135" s="298">
        <v>3112</v>
      </c>
      <c r="G135" s="298">
        <v>3118</v>
      </c>
      <c r="H135" s="298">
        <v>3194</v>
      </c>
      <c r="I135" s="298">
        <v>2886</v>
      </c>
      <c r="J135" s="298">
        <v>2899</v>
      </c>
    </row>
    <row r="136" spans="1:11">
      <c r="B136" s="296"/>
      <c r="C136" s="297"/>
      <c r="D136" s="297"/>
      <c r="E136" s="297"/>
      <c r="F136" s="297"/>
      <c r="G136" s="297"/>
      <c r="H136" s="297"/>
      <c r="I136" s="297"/>
      <c r="J136" s="297"/>
    </row>
    <row r="137" spans="1:11">
      <c r="A137" t="s">
        <v>318</v>
      </c>
      <c r="B137" s="285">
        <v>901</v>
      </c>
      <c r="C137" s="284">
        <v>835</v>
      </c>
      <c r="D137" s="284">
        <v>1060</v>
      </c>
      <c r="E137" s="284">
        <v>1086</v>
      </c>
      <c r="F137" s="284">
        <v>1131</v>
      </c>
      <c r="G137" s="284">
        <v>919</v>
      </c>
      <c r="H137" s="284">
        <v>1110</v>
      </c>
      <c r="I137" s="284">
        <v>1200</v>
      </c>
      <c r="J137" s="284">
        <v>1209</v>
      </c>
    </row>
    <row r="138" spans="1:11">
      <c r="A138" t="s">
        <v>319</v>
      </c>
      <c r="B138" s="296">
        <v>-112</v>
      </c>
      <c r="C138" s="297">
        <v>66</v>
      </c>
      <c r="D138" s="293">
        <v>-225</v>
      </c>
      <c r="E138" s="293">
        <v>-26</v>
      </c>
      <c r="F138" s="293">
        <v>-45</v>
      </c>
      <c r="G138" s="293">
        <v>212</v>
      </c>
      <c r="H138" s="293">
        <v>-191</v>
      </c>
      <c r="I138" s="293">
        <v>-90</v>
      </c>
      <c r="J138" s="293">
        <v>-9</v>
      </c>
    </row>
    <row r="139" spans="1:11">
      <c r="A139" s="7" t="s">
        <v>320</v>
      </c>
      <c r="B139" s="286">
        <v>789</v>
      </c>
      <c r="C139" s="287">
        <v>901</v>
      </c>
      <c r="D139" s="287">
        <v>835</v>
      </c>
      <c r="E139" s="287">
        <v>1060</v>
      </c>
      <c r="F139" s="287">
        <v>1086</v>
      </c>
      <c r="G139" s="287">
        <v>1131</v>
      </c>
      <c r="H139" s="287">
        <v>919</v>
      </c>
      <c r="I139" s="287">
        <v>1110</v>
      </c>
      <c r="J139" s="287">
        <v>1200</v>
      </c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</row>
    <row r="142" spans="1:11">
      <c r="A142" s="314" t="s">
        <v>327</v>
      </c>
    </row>
    <row r="143" spans="1:11">
      <c r="A143" s="314"/>
    </row>
    <row r="144" spans="1:11">
      <c r="A144" s="42" t="s">
        <v>205</v>
      </c>
      <c r="B144" s="72" t="s">
        <v>514</v>
      </c>
      <c r="C144" s="10" t="s">
        <v>492</v>
      </c>
      <c r="D144" s="10" t="s">
        <v>213</v>
      </c>
      <c r="E144" s="10" t="s">
        <v>23</v>
      </c>
      <c r="F144" s="10" t="s" vm="95">
        <v>24</v>
      </c>
      <c r="G144" s="15" t="s" vm="96">
        <v>25</v>
      </c>
      <c r="H144" s="15" t="s" vm="4">
        <v>26</v>
      </c>
      <c r="I144" s="15" t="s" vm="5">
        <v>27</v>
      </c>
      <c r="J144" s="10" t="s" vm="7">
        <v>28</v>
      </c>
    </row>
    <row r="145" spans="1:10">
      <c r="A145" s="9" t="s">
        <v>328</v>
      </c>
      <c r="B145" s="288">
        <v>1563</v>
      </c>
      <c r="C145" s="289">
        <v>1665</v>
      </c>
      <c r="D145" s="289">
        <v>1737</v>
      </c>
      <c r="E145" s="290">
        <v>1823</v>
      </c>
      <c r="F145" s="290">
        <v>1796</v>
      </c>
      <c r="G145" s="291">
        <v>1813</v>
      </c>
      <c r="H145" s="291">
        <v>1882</v>
      </c>
      <c r="I145" s="291">
        <v>1874</v>
      </c>
      <c r="J145" s="290">
        <v>2522</v>
      </c>
    </row>
    <row r="146" spans="1:10">
      <c r="A146" t="s">
        <v>329</v>
      </c>
      <c r="B146" s="292">
        <v>-231</v>
      </c>
      <c r="C146" s="293">
        <v>-103</v>
      </c>
      <c r="D146" s="293">
        <v>-79</v>
      </c>
      <c r="E146" s="291">
        <v>-91</v>
      </c>
      <c r="F146" s="291">
        <v>-28</v>
      </c>
      <c r="G146" s="291">
        <v>-39</v>
      </c>
      <c r="H146" s="291">
        <v>-66</v>
      </c>
      <c r="I146" s="291">
        <v>26</v>
      </c>
      <c r="J146" s="291">
        <v>-586</v>
      </c>
    </row>
    <row r="147" spans="1:10">
      <c r="A147" t="s">
        <v>330</v>
      </c>
      <c r="B147" s="292">
        <v>88</v>
      </c>
      <c r="C147" s="293">
        <v>73</v>
      </c>
      <c r="D147" s="293">
        <v>68</v>
      </c>
      <c r="E147" s="291">
        <v>79</v>
      </c>
      <c r="F147" s="291">
        <v>99</v>
      </c>
      <c r="G147" s="291">
        <v>66</v>
      </c>
      <c r="H147" s="291">
        <v>74</v>
      </c>
      <c r="I147" s="291">
        <v>40</v>
      </c>
      <c r="J147" s="291">
        <v>-17</v>
      </c>
    </row>
    <row r="148" spans="1:10">
      <c r="A148" t="s">
        <v>316</v>
      </c>
      <c r="B148" s="292">
        <v>-47</v>
      </c>
      <c r="C148" s="293">
        <v>-72</v>
      </c>
      <c r="D148" s="293">
        <v>-61</v>
      </c>
      <c r="E148" s="291">
        <v>-74</v>
      </c>
      <c r="F148" s="291">
        <v>-44</v>
      </c>
      <c r="G148" s="291">
        <v>-44</v>
      </c>
      <c r="H148" s="291">
        <v>-77</v>
      </c>
      <c r="I148" s="291">
        <v>-58</v>
      </c>
      <c r="J148" s="291">
        <v>-45</v>
      </c>
    </row>
    <row r="149" spans="1:10">
      <c r="A149" s="7" t="s">
        <v>331</v>
      </c>
      <c r="B149" s="294">
        <v>1373</v>
      </c>
      <c r="C149" s="298">
        <v>1563</v>
      </c>
      <c r="D149" s="295">
        <v>1665</v>
      </c>
      <c r="E149" s="295">
        <v>1737</v>
      </c>
      <c r="F149" s="295">
        <v>1823</v>
      </c>
      <c r="G149" s="295">
        <v>1796</v>
      </c>
      <c r="H149" s="295">
        <v>1813</v>
      </c>
      <c r="I149" s="295">
        <v>1882</v>
      </c>
      <c r="J149" s="295">
        <v>1874</v>
      </c>
    </row>
    <row r="152" spans="1:10">
      <c r="A152" s="56" t="s">
        <v>332</v>
      </c>
    </row>
    <row r="153" spans="1:10">
      <c r="A153" s="42" t="s">
        <v>205</v>
      </c>
      <c r="B153" s="72" t="s">
        <v>514</v>
      </c>
      <c r="C153" s="10" t="s">
        <v>492</v>
      </c>
      <c r="D153" s="10" t="s">
        <v>213</v>
      </c>
      <c r="E153" s="10" t="s">
        <v>23</v>
      </c>
      <c r="F153" s="10" t="s" vm="95">
        <v>24</v>
      </c>
      <c r="G153" s="15" t="s" vm="96">
        <v>25</v>
      </c>
      <c r="H153" s="15" t="s" vm="4">
        <v>26</v>
      </c>
      <c r="I153" s="15" t="s" vm="5">
        <v>27</v>
      </c>
      <c r="J153" s="10" t="s" vm="7">
        <v>28</v>
      </c>
    </row>
    <row r="154" spans="1:10">
      <c r="A154" s="9" t="s">
        <v>328</v>
      </c>
      <c r="B154" s="288">
        <v>272</v>
      </c>
      <c r="C154" s="289">
        <v>320</v>
      </c>
      <c r="D154" s="289">
        <v>335</v>
      </c>
      <c r="E154" s="290">
        <v>334</v>
      </c>
      <c r="F154" s="290">
        <v>246</v>
      </c>
      <c r="G154" s="299">
        <v>250</v>
      </c>
      <c r="H154" s="299">
        <v>233</v>
      </c>
      <c r="I154" s="299">
        <v>225</v>
      </c>
      <c r="J154" s="290">
        <v>340</v>
      </c>
    </row>
    <row r="155" spans="1:10">
      <c r="A155" t="s">
        <v>333</v>
      </c>
      <c r="B155" s="296">
        <v>-3</v>
      </c>
      <c r="C155" s="297">
        <v>0</v>
      </c>
      <c r="D155" s="297">
        <v>10</v>
      </c>
      <c r="E155" s="297">
        <v>40</v>
      </c>
      <c r="F155" s="297">
        <v>-3</v>
      </c>
      <c r="G155" s="293">
        <v>28</v>
      </c>
      <c r="H155" s="293">
        <v>34</v>
      </c>
      <c r="I155" s="291">
        <v>31</v>
      </c>
      <c r="J155" s="291">
        <v>20</v>
      </c>
    </row>
    <row r="156" spans="1:10">
      <c r="A156" t="s">
        <v>329</v>
      </c>
      <c r="B156" s="292">
        <v>5</v>
      </c>
      <c r="C156" s="293">
        <v>-37</v>
      </c>
      <c r="D156" s="293">
        <v>-26</v>
      </c>
      <c r="E156" s="291">
        <v>-67</v>
      </c>
      <c r="F156" s="291">
        <v>35</v>
      </c>
      <c r="G156" s="291">
        <v>-39</v>
      </c>
      <c r="H156" s="293">
        <v>-42</v>
      </c>
      <c r="I156" s="291">
        <v>-34</v>
      </c>
      <c r="J156" s="291">
        <v>-107</v>
      </c>
    </row>
    <row r="157" spans="1:10">
      <c r="A157" t="s">
        <v>330</v>
      </c>
      <c r="B157" s="292">
        <v>21</v>
      </c>
      <c r="C157" s="293">
        <v>27</v>
      </c>
      <c r="D157" s="293">
        <v>19</v>
      </c>
      <c r="E157" s="291">
        <v>62</v>
      </c>
      <c r="F157" s="291">
        <v>75</v>
      </c>
      <c r="G157" s="291">
        <v>22</v>
      </c>
      <c r="H157" s="293">
        <v>37</v>
      </c>
      <c r="I157" s="291">
        <v>33</v>
      </c>
      <c r="J157" s="291">
        <v>-7</v>
      </c>
    </row>
    <row r="158" spans="1:10">
      <c r="A158" t="s">
        <v>316</v>
      </c>
      <c r="B158" s="292">
        <v>-19</v>
      </c>
      <c r="C158" s="293">
        <v>-38</v>
      </c>
      <c r="D158" s="293">
        <v>-18</v>
      </c>
      <c r="E158" s="291">
        <v>-34</v>
      </c>
      <c r="F158" s="291">
        <v>-19</v>
      </c>
      <c r="G158" s="291">
        <v>-15</v>
      </c>
      <c r="H158" s="293">
        <v>-12</v>
      </c>
      <c r="I158" s="291">
        <v>-22</v>
      </c>
      <c r="J158" s="291">
        <v>-21</v>
      </c>
    </row>
    <row r="159" spans="1:10">
      <c r="A159" s="7" t="s">
        <v>331</v>
      </c>
      <c r="B159" s="294">
        <v>276</v>
      </c>
      <c r="C159" s="298">
        <v>272</v>
      </c>
      <c r="D159" s="295">
        <v>320</v>
      </c>
      <c r="E159" s="295">
        <v>335</v>
      </c>
      <c r="F159" s="295">
        <v>334</v>
      </c>
      <c r="G159" s="298">
        <v>246</v>
      </c>
      <c r="H159" s="295">
        <v>250</v>
      </c>
      <c r="I159" s="295">
        <v>233</v>
      </c>
      <c r="J159" s="298">
        <v>225</v>
      </c>
    </row>
    <row r="162" spans="1:10">
      <c r="A162" s="56" t="s">
        <v>334</v>
      </c>
    </row>
    <row r="163" spans="1:10">
      <c r="A163" s="42" t="s">
        <v>205</v>
      </c>
      <c r="B163" s="72" t="s">
        <v>514</v>
      </c>
      <c r="C163" s="10" t="s">
        <v>492</v>
      </c>
      <c r="D163" s="10" t="s">
        <v>213</v>
      </c>
      <c r="E163" s="10" t="s">
        <v>23</v>
      </c>
      <c r="F163" s="10" t="s" vm="95">
        <v>24</v>
      </c>
      <c r="G163" s="15" t="s" vm="96">
        <v>25</v>
      </c>
      <c r="H163" s="15" t="s" vm="4">
        <v>26</v>
      </c>
      <c r="I163" s="15" t="s" vm="5">
        <v>27</v>
      </c>
      <c r="J163" s="15" t="s" vm="7">
        <v>28</v>
      </c>
    </row>
    <row r="164" spans="1:10">
      <c r="A164" s="9" t="s">
        <v>328</v>
      </c>
      <c r="B164" s="288">
        <v>414</v>
      </c>
      <c r="C164" s="289">
        <v>314</v>
      </c>
      <c r="D164" s="289">
        <v>385</v>
      </c>
      <c r="E164" s="290">
        <v>377</v>
      </c>
      <c r="F164" s="290">
        <v>440</v>
      </c>
      <c r="G164" s="291">
        <v>395</v>
      </c>
      <c r="H164" s="291">
        <v>405</v>
      </c>
      <c r="I164" s="291">
        <v>398</v>
      </c>
      <c r="J164" s="291">
        <v>405</v>
      </c>
    </row>
    <row r="165" spans="1:10">
      <c r="A165" t="s">
        <v>333</v>
      </c>
      <c r="B165" s="296">
        <v>2</v>
      </c>
      <c r="C165" s="297">
        <v>-3</v>
      </c>
      <c r="D165" s="297">
        <v>3</v>
      </c>
      <c r="E165" s="299">
        <v>-39</v>
      </c>
      <c r="F165" s="291">
        <v>2</v>
      </c>
      <c r="G165" s="291">
        <v>-26</v>
      </c>
      <c r="H165" s="291">
        <v>-35</v>
      </c>
      <c r="I165" s="291">
        <v>-26</v>
      </c>
      <c r="J165" s="291">
        <v>-21</v>
      </c>
    </row>
    <row r="166" spans="1:10">
      <c r="A166" t="s">
        <v>329</v>
      </c>
      <c r="B166" s="292">
        <v>56</v>
      </c>
      <c r="C166" s="293">
        <v>86</v>
      </c>
      <c r="D166" s="293">
        <v>-47</v>
      </c>
      <c r="E166" s="291">
        <v>67</v>
      </c>
      <c r="F166" s="291">
        <v>-70</v>
      </c>
      <c r="G166" s="291">
        <v>59</v>
      </c>
      <c r="H166" s="291">
        <v>54</v>
      </c>
      <c r="I166" s="291">
        <v>52</v>
      </c>
      <c r="J166" s="291">
        <v>45</v>
      </c>
    </row>
    <row r="167" spans="1:10">
      <c r="A167" t="s">
        <v>330</v>
      </c>
      <c r="B167" s="292">
        <v>22</v>
      </c>
      <c r="C167" s="293">
        <v>46</v>
      </c>
      <c r="D167" s="293">
        <v>12</v>
      </c>
      <c r="E167" s="291">
        <v>13</v>
      </c>
      <c r="F167" s="291">
        <v>24</v>
      </c>
      <c r="G167" s="291">
        <v>41</v>
      </c>
      <c r="H167" s="291">
        <v>28</v>
      </c>
      <c r="I167" s="291">
        <v>5</v>
      </c>
      <c r="J167" s="291">
        <v>-14</v>
      </c>
    </row>
    <row r="168" spans="1:10">
      <c r="A168" t="s">
        <v>316</v>
      </c>
      <c r="B168" s="292">
        <v>-24</v>
      </c>
      <c r="C168" s="293">
        <v>-29</v>
      </c>
      <c r="D168" s="293">
        <v>-39</v>
      </c>
      <c r="E168" s="291">
        <v>-33</v>
      </c>
      <c r="F168" s="291">
        <v>-19</v>
      </c>
      <c r="G168" s="291">
        <v>-29</v>
      </c>
      <c r="H168" s="291">
        <v>-57</v>
      </c>
      <c r="I168" s="291">
        <v>-24</v>
      </c>
      <c r="J168" s="291">
        <v>-17</v>
      </c>
    </row>
    <row r="169" spans="1:10">
      <c r="A169" s="7" t="s">
        <v>331</v>
      </c>
      <c r="B169" s="294">
        <v>470</v>
      </c>
      <c r="C169" s="298">
        <v>414</v>
      </c>
      <c r="D169" s="295">
        <v>314</v>
      </c>
      <c r="E169" s="295">
        <v>385</v>
      </c>
      <c r="F169" s="295">
        <v>377</v>
      </c>
      <c r="G169" s="295">
        <v>440</v>
      </c>
      <c r="H169" s="295">
        <v>395</v>
      </c>
      <c r="I169" s="295">
        <v>405</v>
      </c>
      <c r="J169" s="295">
        <v>398</v>
      </c>
    </row>
    <row r="172" spans="1:10">
      <c r="A172" s="56" t="s">
        <v>335</v>
      </c>
    </row>
    <row r="173" spans="1:10">
      <c r="A173" s="42" t="s">
        <v>205</v>
      </c>
      <c r="B173" s="72" t="s">
        <v>514</v>
      </c>
      <c r="C173" s="10" t="s">
        <v>492</v>
      </c>
      <c r="D173" s="10" t="s">
        <v>213</v>
      </c>
      <c r="E173" s="10" t="s">
        <v>23</v>
      </c>
      <c r="F173" s="10" t="s" vm="95">
        <v>24</v>
      </c>
      <c r="G173" s="15" t="s" vm="96">
        <v>25</v>
      </c>
      <c r="H173" s="15" t="s" vm="4">
        <v>26</v>
      </c>
      <c r="I173" s="15" t="s" vm="5">
        <v>27</v>
      </c>
      <c r="J173" s="15" t="s" vm="7">
        <v>28</v>
      </c>
    </row>
    <row r="174" spans="1:10">
      <c r="A174" s="9" t="s">
        <v>328</v>
      </c>
      <c r="B174" s="288">
        <v>878.29</v>
      </c>
      <c r="C174" s="289">
        <v>1031</v>
      </c>
      <c r="D174" s="289">
        <v>1017</v>
      </c>
      <c r="E174" s="290">
        <v>1112</v>
      </c>
      <c r="F174" s="290">
        <v>1108</v>
      </c>
      <c r="G174" s="291">
        <v>1168</v>
      </c>
      <c r="H174" s="291">
        <v>1244</v>
      </c>
      <c r="I174" s="291">
        <v>1251</v>
      </c>
      <c r="J174" s="291">
        <v>1777</v>
      </c>
    </row>
    <row r="175" spans="1:10">
      <c r="A175" t="s">
        <v>333</v>
      </c>
      <c r="B175" s="296">
        <v>0</v>
      </c>
      <c r="C175" s="297">
        <v>3.5</v>
      </c>
      <c r="D175" s="297">
        <v>-12</v>
      </c>
      <c r="E175" s="299">
        <v>-1.5</v>
      </c>
      <c r="F175" s="299">
        <v>3</v>
      </c>
      <c r="G175" s="291">
        <v>-3</v>
      </c>
      <c r="H175" s="291">
        <v>1</v>
      </c>
      <c r="I175" s="291">
        <v>-5</v>
      </c>
      <c r="J175" s="291">
        <v>0</v>
      </c>
    </row>
    <row r="176" spans="1:10">
      <c r="A176" t="s">
        <v>329</v>
      </c>
      <c r="B176" s="292">
        <v>-291</v>
      </c>
      <c r="C176" s="293">
        <v>-153</v>
      </c>
      <c r="D176" s="293">
        <v>-5</v>
      </c>
      <c r="E176" s="291">
        <v>-92</v>
      </c>
      <c r="F176" s="291">
        <v>8</v>
      </c>
      <c r="G176" s="291">
        <v>-59</v>
      </c>
      <c r="H176" s="291">
        <v>-78</v>
      </c>
      <c r="I176" s="291">
        <v>8</v>
      </c>
      <c r="J176" s="291">
        <v>-524</v>
      </c>
    </row>
    <row r="177" spans="1:10">
      <c r="A177" t="s">
        <v>330</v>
      </c>
      <c r="B177" s="292">
        <v>43</v>
      </c>
      <c r="C177" s="293">
        <v>0.79</v>
      </c>
      <c r="D177" s="293">
        <v>37</v>
      </c>
      <c r="E177" s="291">
        <v>4.21</v>
      </c>
      <c r="F177" s="291">
        <v>1</v>
      </c>
      <c r="G177" s="291">
        <v>3</v>
      </c>
      <c r="H177" s="291">
        <v>9</v>
      </c>
      <c r="I177" s="291">
        <v>2</v>
      </c>
      <c r="J177" s="291">
        <v>5</v>
      </c>
    </row>
    <row r="178" spans="1:10">
      <c r="A178" t="s">
        <v>316</v>
      </c>
      <c r="B178" s="292">
        <v>-3</v>
      </c>
      <c r="C178" s="293">
        <v>-4</v>
      </c>
      <c r="D178" s="293">
        <v>-6</v>
      </c>
      <c r="E178" s="291">
        <v>-6</v>
      </c>
      <c r="F178" s="291">
        <v>-8</v>
      </c>
      <c r="G178" s="291">
        <v>-1</v>
      </c>
      <c r="H178" s="291">
        <v>-8</v>
      </c>
      <c r="I178" s="291">
        <v>-12</v>
      </c>
      <c r="J178" s="291">
        <v>-7</v>
      </c>
    </row>
    <row r="179" spans="1:10">
      <c r="A179" s="7" t="s">
        <v>331</v>
      </c>
      <c r="B179" s="294">
        <v>627.29</v>
      </c>
      <c r="C179" s="298">
        <v>878.29</v>
      </c>
      <c r="D179" s="295">
        <v>1031</v>
      </c>
      <c r="E179" s="295">
        <v>1016.71</v>
      </c>
      <c r="F179" s="295">
        <v>1112</v>
      </c>
      <c r="G179" s="295">
        <v>1108</v>
      </c>
      <c r="H179" s="295">
        <v>1168</v>
      </c>
      <c r="I179" s="295">
        <v>1244</v>
      </c>
      <c r="J179" s="295">
        <v>1251</v>
      </c>
    </row>
  </sheetData>
  <phoneticPr fontId="28" type="noConversion"/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  <rowBreaks count="1" manualBreakCount="1">
    <brk id="8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5A7F-401B-4A11-9061-E76CB36178B2}">
  <sheetPr codeName="Ark11"/>
  <dimension ref="A1:R66"/>
  <sheetViews>
    <sheetView showGridLines="0" topLeftCell="A16" workbookViewId="0">
      <selection activeCell="H13" sqref="H13"/>
    </sheetView>
  </sheetViews>
  <sheetFormatPr baseColWidth="10" defaultColWidth="10" defaultRowHeight="15"/>
  <cols>
    <col min="1" max="1" width="23.28515625" customWidth="1"/>
    <col min="2" max="6" width="6.5703125" customWidth="1"/>
    <col min="7" max="7" width="9.140625" customWidth="1"/>
    <col min="8" max="8" width="9" customWidth="1"/>
    <col min="9" max="9" width="11.5703125" bestFit="1" customWidth="1"/>
    <col min="10" max="10" width="9.140625" customWidth="1"/>
    <col min="11" max="11" width="9" bestFit="1" customWidth="1"/>
    <col min="12" max="12" width="9.140625" customWidth="1"/>
  </cols>
  <sheetData>
    <row r="1" spans="1:14" s="124" customFormat="1" ht="22.5" customHeight="1">
      <c r="A1" s="107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s="103" customFormat="1" ht="18.75" customHeight="1">
      <c r="A2" s="55" t="s">
        <v>336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4" s="102" customFormat="1" ht="12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4" s="141" customFormat="1" ht="50.25" customHeight="1">
      <c r="A4" s="456" t="s">
        <v>337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4" s="140" customFormat="1" ht="15" customHeight="1">
      <c r="A5" s="167"/>
      <c r="B5" s="168"/>
      <c r="C5" s="168"/>
      <c r="D5" s="168"/>
      <c r="E5" s="168"/>
      <c r="F5" s="168"/>
      <c r="G5" s="431">
        <v>2023</v>
      </c>
      <c r="H5" s="431"/>
      <c r="I5" s="431">
        <v>2022</v>
      </c>
      <c r="J5" s="431"/>
      <c r="K5" s="429">
        <v>2021</v>
      </c>
      <c r="L5" s="429"/>
      <c r="M5" s="429">
        <v>2020</v>
      </c>
      <c r="N5" s="429"/>
    </row>
    <row r="6" spans="1:14" s="99" customFormat="1" ht="15" customHeight="1">
      <c r="A6" s="169"/>
      <c r="B6" s="169"/>
      <c r="C6" s="170"/>
      <c r="D6" s="170"/>
      <c r="E6" s="170"/>
      <c r="F6" s="170"/>
      <c r="G6" s="191" t="s">
        <v>338</v>
      </c>
      <c r="H6" s="191" t="s">
        <v>339</v>
      </c>
      <c r="I6" s="193" t="s">
        <v>338</v>
      </c>
      <c r="J6" s="193" t="s">
        <v>339</v>
      </c>
      <c r="K6" s="193" t="s">
        <v>338</v>
      </c>
      <c r="L6" s="193" t="s">
        <v>339</v>
      </c>
      <c r="M6" s="193" t="s">
        <v>338</v>
      </c>
      <c r="N6" s="193" t="s">
        <v>339</v>
      </c>
    </row>
    <row r="7" spans="1:14" s="99" customFormat="1" ht="15" customHeight="1">
      <c r="A7" s="169"/>
      <c r="B7" s="169"/>
      <c r="C7" s="170"/>
      <c r="D7" s="170"/>
      <c r="E7" s="170"/>
      <c r="F7" s="170"/>
      <c r="G7" s="192" t="s">
        <v>340</v>
      </c>
      <c r="H7" s="192" t="s">
        <v>341</v>
      </c>
      <c r="I7" s="194" t="s">
        <v>340</v>
      </c>
      <c r="J7" s="194" t="s">
        <v>341</v>
      </c>
      <c r="K7" s="194" t="s">
        <v>340</v>
      </c>
      <c r="L7" s="194" t="s">
        <v>341</v>
      </c>
      <c r="M7" s="194" t="s">
        <v>340</v>
      </c>
      <c r="N7" s="194" t="s">
        <v>341</v>
      </c>
    </row>
    <row r="8" spans="1:14" s="99" customFormat="1" ht="15" customHeight="1">
      <c r="A8" s="180" t="s">
        <v>342</v>
      </c>
      <c r="B8" s="180"/>
      <c r="C8" s="181"/>
      <c r="D8" s="181"/>
      <c r="E8" s="181"/>
      <c r="F8" s="181"/>
      <c r="G8" s="182">
        <v>89.504592000000002</v>
      </c>
      <c r="H8" s="182">
        <v>4.6100000000000003</v>
      </c>
      <c r="I8" s="183">
        <v>83.998999999999995</v>
      </c>
      <c r="J8" s="183">
        <v>4.8367000000000004</v>
      </c>
      <c r="K8" s="183">
        <v>78.168000000000006</v>
      </c>
      <c r="L8" s="183">
        <v>4.9863999999999997</v>
      </c>
      <c r="M8" s="183">
        <v>75.021000000000001</v>
      </c>
      <c r="N8" s="183">
        <v>4.8855000000000004</v>
      </c>
    </row>
    <row r="9" spans="1:14" s="99" customFormat="1" ht="15" customHeight="1">
      <c r="A9" s="173" t="s">
        <v>343</v>
      </c>
      <c r="B9" s="173"/>
      <c r="C9" s="170"/>
      <c r="D9" s="170"/>
      <c r="E9" s="170"/>
      <c r="F9" s="170"/>
      <c r="G9" s="171">
        <v>55.707917600000002</v>
      </c>
      <c r="H9" s="171">
        <v>2.29</v>
      </c>
      <c r="I9" s="172">
        <v>51.361870000000003</v>
      </c>
      <c r="J9" s="172">
        <v>2.34</v>
      </c>
      <c r="K9" s="172">
        <v>44.112000000000002</v>
      </c>
      <c r="L9" s="172">
        <v>3.3</v>
      </c>
      <c r="M9" s="172">
        <v>51.746000000000002</v>
      </c>
      <c r="N9" s="172">
        <v>2.4900000000000002</v>
      </c>
    </row>
    <row r="10" spans="1:14" s="99" customFormat="1" ht="15" customHeight="1">
      <c r="A10" s="163" t="s">
        <v>48</v>
      </c>
      <c r="B10" s="163"/>
      <c r="C10" s="170"/>
      <c r="D10" s="170"/>
      <c r="E10" s="170"/>
      <c r="F10" s="170"/>
      <c r="G10" s="171">
        <v>17.271044</v>
      </c>
      <c r="H10" s="171">
        <v>4.09</v>
      </c>
      <c r="I10" s="172">
        <v>9.3030000000000008</v>
      </c>
      <c r="J10" s="172">
        <v>4.3499999999999996</v>
      </c>
      <c r="K10" s="172">
        <v>7.4660000000000002</v>
      </c>
      <c r="L10" s="172">
        <v>4.9759700000000002</v>
      </c>
      <c r="M10" s="172">
        <v>0.39999299999999999</v>
      </c>
      <c r="N10" s="172">
        <v>5.8876999999999997</v>
      </c>
    </row>
    <row r="11" spans="1:14" s="99" customFormat="1" ht="15" customHeight="1">
      <c r="A11" s="184" t="s">
        <v>305</v>
      </c>
      <c r="B11" s="184"/>
      <c r="C11" s="185"/>
      <c r="D11" s="185"/>
      <c r="E11" s="185"/>
      <c r="F11" s="185"/>
      <c r="G11" s="186">
        <v>162.48355359999999</v>
      </c>
      <c r="H11" s="186">
        <v>3.7593089075816475</v>
      </c>
      <c r="I11" s="187">
        <v>144.66387</v>
      </c>
      <c r="J11" s="187">
        <v>3.9189660078912585</v>
      </c>
      <c r="K11" s="187">
        <v>129.74600000000001</v>
      </c>
      <c r="L11" s="187">
        <v>4.4124451406594423</v>
      </c>
      <c r="M11" s="187">
        <v>127.16699299999999</v>
      </c>
      <c r="N11" s="187">
        <v>3.9138904093305094</v>
      </c>
    </row>
    <row r="12" spans="1:14" s="139" customFormat="1" ht="15" customHeight="1">
      <c r="A12" s="174"/>
      <c r="B12" s="174"/>
      <c r="C12" s="177"/>
      <c r="D12" s="177"/>
      <c r="E12" s="177"/>
      <c r="F12" s="177"/>
      <c r="G12" s="175">
        <v>0</v>
      </c>
      <c r="H12" s="178"/>
      <c r="I12" s="176">
        <v>0</v>
      </c>
      <c r="J12" s="179"/>
      <c r="K12" s="176"/>
      <c r="L12" s="179"/>
      <c r="M12" s="176"/>
      <c r="N12" s="179"/>
    </row>
    <row r="13" spans="1:14" s="139" customFormat="1" ht="15" customHeight="1">
      <c r="A13" s="163" t="s">
        <v>344</v>
      </c>
      <c r="B13" s="163"/>
      <c r="C13" s="177"/>
      <c r="D13" s="177"/>
      <c r="E13" s="177"/>
      <c r="F13" s="177"/>
      <c r="G13" s="171">
        <v>5.6196400000000004</v>
      </c>
      <c r="H13" s="171">
        <v>4.04</v>
      </c>
      <c r="I13" s="172">
        <v>3.879</v>
      </c>
      <c r="J13" s="172">
        <v>2.54</v>
      </c>
      <c r="K13" s="172">
        <v>3.9866999999999999</v>
      </c>
      <c r="L13" s="172">
        <v>3.0527000000000002</v>
      </c>
      <c r="M13" s="172">
        <v>4.0110000000000001</v>
      </c>
      <c r="N13" s="172">
        <v>4.9307179227126881</v>
      </c>
    </row>
    <row r="14" spans="1:14" s="139" customFormat="1" ht="15" customHeight="1">
      <c r="A14" s="195" t="s">
        <v>345</v>
      </c>
      <c r="B14" s="195"/>
      <c r="C14" s="196"/>
      <c r="D14" s="196"/>
      <c r="E14" s="196"/>
      <c r="F14" s="196"/>
      <c r="G14" s="197">
        <v>168.1031936</v>
      </c>
      <c r="H14" s="197">
        <v>3.7686923277107809</v>
      </c>
      <c r="I14" s="367">
        <v>148.54286999999999</v>
      </c>
      <c r="J14" s="367">
        <v>3.8829561398672321</v>
      </c>
      <c r="K14" s="367">
        <v>133.73270000000002</v>
      </c>
      <c r="L14" s="367">
        <v>4.3719098343935325</v>
      </c>
      <c r="M14" s="367">
        <v>131.17799299999999</v>
      </c>
      <c r="N14" s="367">
        <v>3.9449817155999685</v>
      </c>
    </row>
    <row r="15" spans="1:14" s="105" customFormat="1" ht="1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4" s="105" customFormat="1" ht="15" customHeight="1">
      <c r="A16" s="165" t="s">
        <v>346</v>
      </c>
      <c r="B16" s="165"/>
      <c r="C16" s="165"/>
      <c r="D16" s="165"/>
      <c r="E16" s="166"/>
      <c r="F16" s="166"/>
      <c r="G16" s="166"/>
      <c r="H16" s="166"/>
      <c r="I16" s="166"/>
      <c r="J16" s="166"/>
      <c r="K16" s="163"/>
      <c r="L16" s="163"/>
    </row>
    <row r="17" spans="1:18" s="124" customFormat="1" ht="15" customHeight="1">
      <c r="A17" s="138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37"/>
    </row>
    <row r="18" spans="1:18" s="103" customFormat="1" ht="15" customHeight="1">
      <c r="A18" s="55" t="s">
        <v>600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36"/>
      <c r="N18" s="135"/>
      <c r="O18" s="135"/>
      <c r="P18" s="135"/>
      <c r="Q18" s="135"/>
      <c r="R18" s="135"/>
    </row>
    <row r="19" spans="1:18" s="100" customFormat="1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34"/>
      <c r="N19" s="133"/>
      <c r="O19" s="133"/>
      <c r="P19" s="133"/>
      <c r="Q19" s="133"/>
      <c r="R19" s="133"/>
    </row>
    <row r="20" spans="1:18" s="125" customFormat="1" ht="15" customHeight="1">
      <c r="A20" s="239" t="s">
        <v>205</v>
      </c>
      <c r="B20" s="235" t="s">
        <v>348</v>
      </c>
      <c r="C20" s="235" t="s">
        <v>349</v>
      </c>
      <c r="D20" s="235" t="s">
        <v>350</v>
      </c>
      <c r="E20" s="235" t="s">
        <v>351</v>
      </c>
      <c r="F20" s="235" t="s">
        <v>352</v>
      </c>
      <c r="G20" s="235" t="s">
        <v>353</v>
      </c>
      <c r="H20" s="235" t="s">
        <v>598</v>
      </c>
      <c r="I20" s="235" t="s">
        <v>599</v>
      </c>
      <c r="J20" s="130"/>
      <c r="K20" s="128"/>
      <c r="L20" s="128"/>
      <c r="M20" s="128"/>
      <c r="N20" s="128"/>
      <c r="O20" s="128"/>
    </row>
    <row r="21" spans="1:18" s="125" customFormat="1" ht="15" customHeight="1">
      <c r="A21" s="188" t="s">
        <v>343</v>
      </c>
      <c r="B21" s="189">
        <v>13.961816000000001</v>
      </c>
      <c r="C21" s="190">
        <v>11.335203999999999</v>
      </c>
      <c r="D21" s="190">
        <v>9.1779840000000004</v>
      </c>
      <c r="E21" s="190">
        <v>13.646648000000001</v>
      </c>
      <c r="F21" s="190">
        <v>2.5</v>
      </c>
      <c r="G21" s="190">
        <v>0</v>
      </c>
      <c r="H21" s="190">
        <v>0.22505600000000001</v>
      </c>
      <c r="I21" s="190">
        <v>4.8612095999999996</v>
      </c>
      <c r="N21" s="128"/>
      <c r="O21" s="128"/>
    </row>
    <row r="22" spans="1:18" s="125" customFormat="1" ht="15" customHeight="1">
      <c r="A22" s="188" t="s">
        <v>48</v>
      </c>
      <c r="B22" s="189">
        <v>0</v>
      </c>
      <c r="C22" s="190">
        <v>0</v>
      </c>
      <c r="D22" s="190">
        <v>0.28132000000000001</v>
      </c>
      <c r="E22" s="190">
        <v>6.3263999999999996</v>
      </c>
      <c r="F22" s="190">
        <v>10.3764</v>
      </c>
      <c r="G22" s="190">
        <v>0.28692400000000001</v>
      </c>
      <c r="H22" s="190">
        <v>0</v>
      </c>
      <c r="I22" s="190"/>
      <c r="N22" s="128"/>
      <c r="O22" s="128"/>
    </row>
    <row r="23" spans="1:18" s="125" customFormat="1" ht="15" customHeight="1">
      <c r="A23" s="188" t="s">
        <v>342</v>
      </c>
      <c r="B23" s="189">
        <v>5.6264000000000003</v>
      </c>
      <c r="C23" s="190">
        <v>14.945976</v>
      </c>
      <c r="D23" s="190">
        <v>5.6264000000000003</v>
      </c>
      <c r="E23" s="190">
        <v>13.914656000000001</v>
      </c>
      <c r="F23" s="190">
        <v>16.879200000000001</v>
      </c>
      <c r="G23" s="190">
        <v>8.6083920000000003</v>
      </c>
      <c r="H23" s="190">
        <v>5.6264000000000003</v>
      </c>
      <c r="I23" s="190">
        <v>18.277168</v>
      </c>
      <c r="N23" s="128"/>
      <c r="O23" s="128"/>
    </row>
    <row r="24" spans="1:18" s="125" customFormat="1" ht="15" customHeight="1">
      <c r="A24" s="236" t="s">
        <v>305</v>
      </c>
      <c r="B24" s="237">
        <v>19.588216000000003</v>
      </c>
      <c r="C24" s="238">
        <v>26.281179999999999</v>
      </c>
      <c r="D24" s="238">
        <v>15.085704</v>
      </c>
      <c r="E24" s="238">
        <v>33.887703999999999</v>
      </c>
      <c r="F24" s="238">
        <v>29.755600000000001</v>
      </c>
      <c r="G24" s="238">
        <v>8.8953160000000011</v>
      </c>
      <c r="H24" s="238">
        <v>5.8514560000000007</v>
      </c>
      <c r="I24" s="238">
        <v>23.138377599999998</v>
      </c>
      <c r="J24" s="130"/>
      <c r="K24" s="128"/>
      <c r="L24" s="128"/>
      <c r="M24" s="128"/>
      <c r="N24" s="128"/>
      <c r="O24" s="128"/>
    </row>
    <row r="25" spans="1:18" s="125" customFormat="1" ht="12" customHeight="1">
      <c r="A25" s="132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0"/>
      <c r="N25" s="128"/>
      <c r="O25" s="128"/>
      <c r="P25" s="128"/>
      <c r="Q25" s="128"/>
      <c r="R25" s="128"/>
    </row>
    <row r="26" spans="1:18" s="125" customFormat="1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30"/>
      <c r="N26" s="128"/>
      <c r="O26" s="128"/>
      <c r="P26" s="128"/>
      <c r="Q26" s="128"/>
      <c r="R26" s="128"/>
    </row>
    <row r="27" spans="1:18" s="125" customFormat="1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9"/>
      <c r="N27" s="128"/>
      <c r="O27" s="128"/>
      <c r="P27" s="128"/>
      <c r="Q27" s="128"/>
      <c r="R27" s="128"/>
    </row>
    <row r="28" spans="1:18" s="125" customFormat="1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9"/>
      <c r="N28" s="128"/>
      <c r="O28" s="128"/>
      <c r="P28" s="128"/>
      <c r="Q28" s="128"/>
      <c r="R28" s="128"/>
    </row>
    <row r="29" spans="1:18" s="125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9"/>
      <c r="N29" s="128"/>
      <c r="O29" s="128"/>
      <c r="P29" s="128"/>
      <c r="Q29" s="128"/>
      <c r="R29" s="128"/>
    </row>
    <row r="30" spans="1:18" s="125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9"/>
      <c r="N30" s="128"/>
      <c r="O30" s="128"/>
      <c r="P30" s="128"/>
      <c r="Q30" s="128"/>
      <c r="R30" s="128"/>
    </row>
    <row r="31" spans="1:18" s="125" customFormat="1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8"/>
      <c r="N31" s="128"/>
      <c r="O31" s="128"/>
      <c r="P31" s="128"/>
      <c r="Q31" s="128"/>
      <c r="R31" s="128"/>
    </row>
    <row r="32" spans="1:18" s="125" customFormat="1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8"/>
      <c r="N32" s="128"/>
      <c r="O32" s="128"/>
      <c r="P32" s="128"/>
      <c r="Q32" s="128"/>
      <c r="R32" s="128"/>
    </row>
    <row r="33" spans="1:12" s="125" customFormat="1" ht="12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</row>
    <row r="34" spans="1:12" s="125" customFormat="1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s="125" customFormat="1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s="125" customFormat="1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s="125" customFormat="1" ht="12" customHeight="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s="125" customFormat="1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s="125" customFormat="1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</row>
    <row r="40" spans="1:12" s="125" customFormat="1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s="125" customFormat="1" ht="12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</row>
    <row r="42" spans="1:12" s="125" customFormat="1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1:12" s="125" customFormat="1" ht="12.7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s="125" customFormat="1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</row>
    <row r="45" spans="1:12" s="125" customFormat="1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</row>
    <row r="46" spans="1:12" s="125" customFormat="1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</row>
    <row r="47" spans="1:12" s="125" customFormat="1" ht="4.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s="125" customFormat="1" ht="12.75">
      <c r="A48" s="127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</row>
    <row r="55" spans="1:17" ht="18.75">
      <c r="A55" s="55" t="s">
        <v>501</v>
      </c>
    </row>
    <row r="57" spans="1:17">
      <c r="I57" s="72" t="s">
        <v>608</v>
      </c>
      <c r="J57" s="420">
        <v>45199</v>
      </c>
      <c r="K57" s="420">
        <v>45473</v>
      </c>
      <c r="L57" s="420">
        <v>45382</v>
      </c>
      <c r="M57" s="10" t="s">
        <v>608</v>
      </c>
    </row>
    <row r="58" spans="1:17">
      <c r="A58" s="42" t="s">
        <v>205</v>
      </c>
      <c r="B58" s="13"/>
      <c r="C58" s="13"/>
      <c r="D58" s="13"/>
      <c r="E58" s="13"/>
      <c r="F58" s="13"/>
      <c r="I58" s="65">
        <v>2023</v>
      </c>
      <c r="J58" s="15" t="s">
        <v>347</v>
      </c>
      <c r="K58" s="15" t="s">
        <v>347</v>
      </c>
      <c r="L58" s="15" t="s">
        <v>347</v>
      </c>
      <c r="M58" s="15" t="s">
        <v>233</v>
      </c>
    </row>
    <row r="59" spans="1:17">
      <c r="A59" t="s">
        <v>502</v>
      </c>
      <c r="G59" s="9"/>
      <c r="H59" s="9"/>
      <c r="I59" s="407">
        <v>73663.998286000002</v>
      </c>
      <c r="J59" s="51">
        <v>73288.537161</v>
      </c>
      <c r="K59" s="51">
        <v>67979.447133000009</v>
      </c>
      <c r="L59" s="3">
        <v>65220.757521</v>
      </c>
      <c r="M59" s="3">
        <v>53443.399128000005</v>
      </c>
      <c r="N59" s="41"/>
      <c r="O59" s="41"/>
      <c r="P59" s="41"/>
      <c r="Q59" s="41"/>
    </row>
    <row r="60" spans="1:17">
      <c r="A60" t="s">
        <v>503</v>
      </c>
      <c r="I60" s="407">
        <v>42987.066286000001</v>
      </c>
      <c r="J60" s="51">
        <v>41873.248161000003</v>
      </c>
      <c r="K60" s="51">
        <v>35806.372132999997</v>
      </c>
      <c r="L60" s="3">
        <v>33715.011521</v>
      </c>
      <c r="M60" s="3">
        <v>31426.399128000001</v>
      </c>
      <c r="N60" s="41"/>
      <c r="O60" s="41"/>
      <c r="P60" s="41"/>
      <c r="Q60" s="41"/>
    </row>
    <row r="61" spans="1:17">
      <c r="A61" t="s">
        <v>504</v>
      </c>
      <c r="I61" s="407">
        <v>127061.94768141799</v>
      </c>
      <c r="J61" s="51">
        <v>122633.11062052401</v>
      </c>
      <c r="K61" s="51">
        <v>114707.389628998</v>
      </c>
      <c r="L61" s="3">
        <v>118726.5677835</v>
      </c>
      <c r="M61" s="3">
        <v>118289.00977989999</v>
      </c>
      <c r="N61" s="41"/>
      <c r="O61" s="41"/>
      <c r="P61" s="41"/>
      <c r="Q61" s="41"/>
    </row>
    <row r="62" spans="1:17">
      <c r="A62" s="9" t="s">
        <v>505</v>
      </c>
      <c r="B62" s="9"/>
      <c r="C62" s="9"/>
      <c r="D62" s="9"/>
      <c r="E62" s="9"/>
      <c r="F62" s="9"/>
      <c r="G62" s="9"/>
      <c r="H62" s="9"/>
      <c r="I62" s="438">
        <v>57.974869447694523</v>
      </c>
      <c r="J62" s="413">
        <v>59.762438374236545</v>
      </c>
      <c r="K62" s="413">
        <v>59.263354656459569</v>
      </c>
      <c r="L62" s="414">
        <v>54.933582885956241</v>
      </c>
      <c r="M62" s="414">
        <v>45.180358874794855</v>
      </c>
      <c r="N62" s="41"/>
      <c r="O62" s="41"/>
      <c r="P62" s="41"/>
      <c r="Q62" s="41"/>
    </row>
    <row r="63" spans="1:17">
      <c r="A63" t="s">
        <v>506</v>
      </c>
      <c r="I63" s="437">
        <v>33.831581421828453</v>
      </c>
      <c r="J63" s="415">
        <v>34.145140695788605</v>
      </c>
      <c r="K63" s="415">
        <v>31.215401421660594</v>
      </c>
      <c r="L63" s="334">
        <v>28.397192094763422</v>
      </c>
      <c r="M63" s="334">
        <v>26.567471641258145</v>
      </c>
      <c r="N63" s="41"/>
      <c r="O63" s="41"/>
      <c r="P63" s="41"/>
      <c r="Q63" s="41"/>
    </row>
    <row r="64" spans="1:17">
      <c r="A64" s="9" t="s">
        <v>507</v>
      </c>
      <c r="B64" s="9"/>
      <c r="C64" s="9"/>
      <c r="D64" s="9"/>
      <c r="E64" s="9"/>
      <c r="F64" s="9"/>
      <c r="G64" s="9"/>
      <c r="H64" s="9"/>
      <c r="I64" s="439">
        <v>36.619999999999997</v>
      </c>
      <c r="J64" s="413">
        <v>36.700000000000003</v>
      </c>
      <c r="K64" s="413">
        <v>36.700000000000003</v>
      </c>
      <c r="L64" s="414">
        <v>36.200000000000003</v>
      </c>
      <c r="M64" s="414">
        <v>35.199999999999996</v>
      </c>
      <c r="N64" s="41"/>
      <c r="O64" s="41"/>
      <c r="P64" s="41"/>
      <c r="Q64" s="41"/>
    </row>
    <row r="65" spans="1:17">
      <c r="A65" t="s">
        <v>508</v>
      </c>
      <c r="I65" s="407">
        <v>46530.085240935266</v>
      </c>
      <c r="J65" s="51">
        <v>45006.351597732311</v>
      </c>
      <c r="K65" s="51">
        <v>42097.611993842271</v>
      </c>
      <c r="L65" s="3">
        <v>42979.017537627005</v>
      </c>
      <c r="M65" s="3">
        <v>41637.73144252479</v>
      </c>
      <c r="N65" s="41"/>
      <c r="O65" s="41"/>
      <c r="P65" s="41"/>
      <c r="Q65" s="41"/>
    </row>
    <row r="66" spans="1:17">
      <c r="A66" t="s">
        <v>509</v>
      </c>
      <c r="I66" s="407">
        <v>27133.913045064735</v>
      </c>
      <c r="J66" s="51">
        <v>28282.185563267689</v>
      </c>
      <c r="K66" s="51">
        <v>25881.835139157738</v>
      </c>
      <c r="L66" s="3">
        <v>22241.739983372994</v>
      </c>
      <c r="M66" s="3">
        <v>11805.667685475215</v>
      </c>
      <c r="N66" s="41"/>
      <c r="O66" s="41"/>
      <c r="P66" s="41"/>
      <c r="Q66" s="41"/>
    </row>
  </sheetData>
  <sheetProtection formatCells="0" insertRows="0" deleteRows="0"/>
  <mergeCells count="1">
    <mergeCell ref="A4:L4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0AD9-7C81-4D54-B260-938EC5661102}">
  <sheetPr codeName="Ark12"/>
  <dimension ref="A1:AM60"/>
  <sheetViews>
    <sheetView showGridLines="0" topLeftCell="A13" workbookViewId="0">
      <selection activeCell="B58" sqref="B58"/>
    </sheetView>
  </sheetViews>
  <sheetFormatPr baseColWidth="10" defaultColWidth="10" defaultRowHeight="15"/>
  <cols>
    <col min="1" max="1" width="47.7109375" customWidth="1"/>
    <col min="2" max="3" width="11.85546875" bestFit="1" customWidth="1"/>
    <col min="4" max="4" width="11.28515625" bestFit="1" customWidth="1"/>
    <col min="5" max="8" width="11.85546875" bestFit="1" customWidth="1"/>
    <col min="9" max="9" width="10.28515625" customWidth="1"/>
    <col min="10" max="10" width="10.140625" bestFit="1" customWidth="1"/>
  </cols>
  <sheetData>
    <row r="1" spans="1:39" s="102" customFormat="1" ht="18.75" customHeight="1">
      <c r="A1" s="55" t="s">
        <v>601</v>
      </c>
      <c r="B1" s="104"/>
      <c r="C1" s="104"/>
      <c r="D1" s="104"/>
      <c r="E1" s="104"/>
      <c r="F1" s="104"/>
      <c r="G1" s="104"/>
      <c r="H1" s="104"/>
      <c r="I1" s="104"/>
      <c r="J1" s="10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99" customFormat="1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s="105" customFormat="1" ht="15" customHeight="1">
      <c r="A3" s="240" t="s">
        <v>205</v>
      </c>
      <c r="B3" s="214"/>
      <c r="C3" s="214"/>
      <c r="D3" s="214"/>
      <c r="E3" s="235" t="s">
        <v>338</v>
      </c>
      <c r="F3" s="235" t="s">
        <v>354</v>
      </c>
      <c r="G3" s="235" t="s">
        <v>355</v>
      </c>
      <c r="H3" s="276" t="s">
        <v>305</v>
      </c>
      <c r="I3" s="122"/>
      <c r="J3" s="99"/>
      <c r="K3" s="9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105" customFormat="1" ht="15" customHeight="1">
      <c r="A4" s="200" t="s">
        <v>29</v>
      </c>
      <c r="B4" s="200"/>
      <c r="C4" s="200"/>
      <c r="D4" s="200"/>
      <c r="E4" s="215">
        <v>72.20364739</v>
      </c>
      <c r="F4" s="215">
        <v>0</v>
      </c>
      <c r="G4" s="215">
        <v>15.42364388</v>
      </c>
      <c r="H4" s="216">
        <v>87.627291270000001</v>
      </c>
      <c r="I4" s="121"/>
      <c r="K4" s="12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105" customFormat="1" ht="31.5" customHeight="1">
      <c r="A5" s="433" t="s">
        <v>356</v>
      </c>
      <c r="B5" s="433"/>
      <c r="C5" s="433"/>
      <c r="D5" s="433"/>
      <c r="E5" s="218">
        <v>16579.862316489998</v>
      </c>
      <c r="F5" s="218">
        <v>920.17360356168001</v>
      </c>
      <c r="G5" s="218"/>
      <c r="H5" s="216">
        <v>17499.806956069999</v>
      </c>
      <c r="I5" s="121"/>
      <c r="K5" s="1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05" customFormat="1" ht="15" customHeight="1">
      <c r="A6" s="200" t="s">
        <v>357</v>
      </c>
      <c r="B6" s="200"/>
      <c r="C6" s="200"/>
      <c r="D6" s="200"/>
      <c r="E6" s="215">
        <v>11729.53565116</v>
      </c>
      <c r="F6" s="215">
        <v>2149.2847999999999</v>
      </c>
      <c r="G6" s="215"/>
      <c r="H6" s="216">
        <v>13879.165681900002</v>
      </c>
      <c r="I6" s="121"/>
      <c r="K6" s="12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105" customFormat="1" ht="15" customHeight="1">
      <c r="A7" s="200" t="s">
        <v>358</v>
      </c>
      <c r="B7" s="200"/>
      <c r="C7" s="200"/>
      <c r="D7" s="200"/>
      <c r="E7" s="215">
        <v>19128.886681321801</v>
      </c>
      <c r="F7" s="215">
        <v>4591.1424000000006</v>
      </c>
      <c r="G7" s="215"/>
      <c r="H7" s="216">
        <v>23719.7322321184</v>
      </c>
      <c r="J7" s="121"/>
      <c r="K7" s="12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105" customFormat="1" ht="15" customHeight="1">
      <c r="A8" s="200" t="s">
        <v>39</v>
      </c>
      <c r="B8" s="200"/>
      <c r="C8" s="200"/>
      <c r="D8" s="200"/>
      <c r="E8" s="215"/>
      <c r="F8" s="215"/>
      <c r="G8" s="215"/>
      <c r="H8" s="216"/>
      <c r="J8" s="121"/>
      <c r="K8" s="1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119" customFormat="1" ht="15" customHeight="1">
      <c r="A9" s="432" t="s">
        <v>359</v>
      </c>
      <c r="B9" s="432"/>
      <c r="C9" s="432"/>
      <c r="D9" s="432"/>
      <c r="E9" s="217">
        <v>47510.4882963618</v>
      </c>
      <c r="F9" s="217">
        <v>7660.6008035616806</v>
      </c>
      <c r="G9" s="217">
        <v>15.42364388</v>
      </c>
      <c r="H9" s="217">
        <v>55186.332161358398</v>
      </c>
      <c r="J9" s="120"/>
      <c r="K9" s="12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105" customFormat="1" ht="30" customHeight="1">
      <c r="A10" s="200" t="s">
        <v>360</v>
      </c>
      <c r="B10" s="200"/>
      <c r="C10" s="200"/>
      <c r="D10" s="200"/>
      <c r="E10" s="215">
        <v>0</v>
      </c>
      <c r="F10" s="215"/>
      <c r="G10" s="215"/>
      <c r="H10" s="216"/>
      <c r="J10" s="121"/>
      <c r="K10" s="1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105" customFormat="1" ht="15" customHeight="1">
      <c r="A11" s="200" t="s">
        <v>361</v>
      </c>
      <c r="B11" s="200"/>
      <c r="C11" s="200"/>
      <c r="D11" s="200"/>
      <c r="E11" s="215">
        <v>413.02917828337274</v>
      </c>
      <c r="F11" s="215">
        <v>121.1253714184072</v>
      </c>
      <c r="G11" s="215">
        <v>0</v>
      </c>
      <c r="H11" s="216">
        <v>534.15454970177996</v>
      </c>
      <c r="J11" s="121"/>
      <c r="K11" s="1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105" customFormat="1" ht="15" customHeight="1">
      <c r="A12" s="200" t="s">
        <v>362</v>
      </c>
      <c r="B12" s="200"/>
      <c r="C12" s="200"/>
      <c r="D12" s="200"/>
      <c r="E12" s="215"/>
      <c r="F12" s="215"/>
      <c r="G12" s="215">
        <v>0</v>
      </c>
      <c r="H12" s="216"/>
      <c r="J12" s="121"/>
      <c r="K12" s="1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105" customFormat="1" ht="15" customHeight="1">
      <c r="A13" s="200" t="s">
        <v>39</v>
      </c>
      <c r="B13" s="200"/>
      <c r="C13" s="200"/>
      <c r="D13" s="200"/>
      <c r="E13" s="215"/>
      <c r="F13" s="215"/>
      <c r="G13" s="215"/>
      <c r="H13" s="216"/>
      <c r="J13" s="121"/>
      <c r="K13" s="12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119" customFormat="1" ht="15" customHeight="1">
      <c r="A14" s="432" t="s">
        <v>363</v>
      </c>
      <c r="B14" s="432"/>
      <c r="C14" s="432"/>
      <c r="D14" s="432"/>
      <c r="E14" s="217">
        <v>413.02917828337274</v>
      </c>
      <c r="F14" s="217">
        <v>121.1253714184072</v>
      </c>
      <c r="G14" s="217">
        <v>0</v>
      </c>
      <c r="H14" s="217">
        <v>534.15454970177996</v>
      </c>
      <c r="J14" s="120"/>
      <c r="K14" s="12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105" customFormat="1" ht="15" customHeight="1">
      <c r="A15" s="200" t="s">
        <v>364</v>
      </c>
      <c r="B15" s="200"/>
      <c r="C15" s="200"/>
      <c r="D15" s="200"/>
      <c r="E15" s="215"/>
      <c r="F15" s="215"/>
      <c r="G15" s="215"/>
      <c r="H15" s="216"/>
      <c r="J15" s="121"/>
      <c r="K15" s="1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105" customFormat="1" ht="15" customHeight="1">
      <c r="A16" s="200" t="s">
        <v>361</v>
      </c>
      <c r="B16" s="200"/>
      <c r="C16" s="200"/>
      <c r="D16" s="200"/>
      <c r="E16" s="215"/>
      <c r="F16" s="215"/>
      <c r="G16" s="215"/>
      <c r="H16" s="216"/>
      <c r="J16" s="121"/>
      <c r="K16" s="1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105" customFormat="1" ht="15" customHeight="1">
      <c r="A17" s="200" t="s">
        <v>365</v>
      </c>
      <c r="B17" s="200"/>
      <c r="C17" s="200"/>
      <c r="D17" s="200"/>
      <c r="E17" s="215"/>
      <c r="F17" s="215"/>
      <c r="G17" s="215"/>
      <c r="H17" s="216"/>
      <c r="J17" s="121"/>
      <c r="K17" s="12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105" customFormat="1" ht="15" customHeight="1">
      <c r="A18" s="200" t="s">
        <v>366</v>
      </c>
      <c r="B18" s="200"/>
      <c r="C18" s="200"/>
      <c r="D18" s="200"/>
      <c r="E18" s="215"/>
      <c r="F18" s="215"/>
      <c r="G18" s="215"/>
      <c r="H18" s="216"/>
      <c r="J18" s="121"/>
      <c r="K18" s="12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105" customFormat="1" ht="15" customHeight="1">
      <c r="A19" s="200" t="s">
        <v>39</v>
      </c>
      <c r="B19" s="200"/>
      <c r="C19" s="200"/>
      <c r="D19" s="200"/>
      <c r="E19" s="215"/>
      <c r="F19" s="215"/>
      <c r="G19" s="215"/>
      <c r="H19" s="216"/>
      <c r="J19" s="121"/>
      <c r="K19" s="12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119" customFormat="1" ht="15" customHeight="1">
      <c r="A20" s="432" t="s">
        <v>367</v>
      </c>
      <c r="B20" s="432"/>
      <c r="C20" s="432"/>
      <c r="D20" s="432"/>
      <c r="E20" s="217">
        <v>0</v>
      </c>
      <c r="F20" s="217">
        <v>0</v>
      </c>
      <c r="G20" s="217">
        <v>0</v>
      </c>
      <c r="H20" s="217">
        <v>0</v>
      </c>
      <c r="J20" s="120"/>
      <c r="K20" s="1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119" customFormat="1" ht="15" customHeight="1">
      <c r="A21" s="432" t="s">
        <v>368</v>
      </c>
      <c r="B21" s="432"/>
      <c r="C21" s="432"/>
      <c r="D21" s="432"/>
      <c r="E21" s="217">
        <v>413.02917828337274</v>
      </c>
      <c r="F21" s="217">
        <v>121.1253714184072</v>
      </c>
      <c r="G21" s="217">
        <v>0</v>
      </c>
      <c r="H21" s="217">
        <v>534.15454970177996</v>
      </c>
      <c r="J21" s="120"/>
      <c r="K21" s="12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17" customFormat="1" ht="15" customHeight="1">
      <c r="A22" s="432" t="s">
        <v>369</v>
      </c>
      <c r="B22" s="432"/>
      <c r="C22" s="432"/>
      <c r="D22" s="432"/>
      <c r="E22" s="217">
        <v>47923.517474645174</v>
      </c>
      <c r="F22" s="217">
        <v>7781.7261749800873</v>
      </c>
      <c r="G22" s="217">
        <v>15.42364388</v>
      </c>
      <c r="H22" s="217">
        <v>55720.486711060177</v>
      </c>
      <c r="J22" s="119"/>
      <c r="K22" s="11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95" customFormat="1" ht="15" customHeight="1">
      <c r="A23" s="198"/>
      <c r="B23" s="118"/>
      <c r="C23" s="118"/>
      <c r="D23" s="118"/>
      <c r="E23" s="118"/>
      <c r="F23" s="118"/>
      <c r="G23" s="118"/>
      <c r="H23" s="118"/>
      <c r="I23" s="118"/>
      <c r="J23" s="118"/>
      <c r="K23" s="9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114" customFormat="1" ht="15" customHeight="1">
      <c r="A24" s="270"/>
      <c r="B24" s="116"/>
      <c r="C24" s="116"/>
      <c r="D24" s="116"/>
      <c r="E24" s="116"/>
      <c r="F24" s="116"/>
      <c r="G24" s="116"/>
      <c r="H24" s="116"/>
      <c r="I24" s="116"/>
      <c r="J24" s="116"/>
      <c r="K24" s="11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95" customFormat="1" ht="15" customHeight="1">
      <c r="A25" s="240" t="s">
        <v>205</v>
      </c>
      <c r="B25" s="232" t="s">
        <v>514</v>
      </c>
      <c r="C25" s="233" t="s">
        <v>492</v>
      </c>
      <c r="D25" s="233" t="s">
        <v>213</v>
      </c>
      <c r="E25" s="233" t="s">
        <v>23</v>
      </c>
      <c r="F25" s="233" t="s">
        <v>24</v>
      </c>
      <c r="G25" s="233" t="s">
        <v>25</v>
      </c>
      <c r="H25" s="233" t="s">
        <v>26</v>
      </c>
      <c r="I25" s="233" t="s">
        <v>27</v>
      </c>
      <c r="J25" s="233" t="s">
        <v>28</v>
      </c>
      <c r="K25" s="1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95" customFormat="1" ht="15" customHeight="1">
      <c r="A26" s="200" t="s">
        <v>29</v>
      </c>
      <c r="B26" s="201">
        <v>87.627291270000001</v>
      </c>
      <c r="C26" s="202">
        <v>69.519000000000005</v>
      </c>
      <c r="D26" s="202">
        <v>93.228999999999999</v>
      </c>
      <c r="E26" s="202">
        <v>588.95300000000009</v>
      </c>
      <c r="F26" s="202">
        <v>75.5</v>
      </c>
      <c r="G26" s="202">
        <v>80</v>
      </c>
      <c r="H26" s="202">
        <v>77</v>
      </c>
      <c r="I26" s="202">
        <v>87.8</v>
      </c>
      <c r="J26" s="203">
        <v>78</v>
      </c>
      <c r="K26" s="44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95" customFormat="1" ht="30.75" customHeight="1">
      <c r="A27" s="200" t="s">
        <v>356</v>
      </c>
      <c r="B27" s="201">
        <v>17499.806956069999</v>
      </c>
      <c r="C27" s="202">
        <v>16994.763827999999</v>
      </c>
      <c r="D27" s="202">
        <v>18331.240000000002</v>
      </c>
      <c r="E27" s="202">
        <v>21848.899999999998</v>
      </c>
      <c r="F27" s="202">
        <v>20242</v>
      </c>
      <c r="G27" s="202">
        <v>17200</v>
      </c>
      <c r="H27" s="202">
        <v>17959</v>
      </c>
      <c r="I27" s="202">
        <v>18971</v>
      </c>
      <c r="J27" s="203">
        <v>18112</v>
      </c>
      <c r="K27" s="9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95" customFormat="1" ht="15" customHeight="1">
      <c r="A28" s="204" t="s">
        <v>357</v>
      </c>
      <c r="B28" s="201">
        <v>13879.165681900002</v>
      </c>
      <c r="C28" s="202">
        <v>14726.017046999999</v>
      </c>
      <c r="D28" s="202">
        <v>16285.608</v>
      </c>
      <c r="E28" s="202">
        <v>15059.3</v>
      </c>
      <c r="F28" s="202">
        <v>13953</v>
      </c>
      <c r="G28" s="202">
        <v>13042</v>
      </c>
      <c r="H28" s="202">
        <v>13348</v>
      </c>
      <c r="I28" s="202">
        <v>13092</v>
      </c>
      <c r="J28" s="203">
        <v>14077</v>
      </c>
      <c r="K28" s="9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95" customFormat="1" ht="15" customHeight="1">
      <c r="A29" s="204" t="s">
        <v>358</v>
      </c>
      <c r="B29" s="201">
        <v>23719.7322321184</v>
      </c>
      <c r="C29" s="202">
        <v>28738.148212</v>
      </c>
      <c r="D29" s="202">
        <v>29960.093000000001</v>
      </c>
      <c r="E29" s="202">
        <v>34135.760000000002</v>
      </c>
      <c r="F29" s="202">
        <v>28134</v>
      </c>
      <c r="G29" s="202">
        <v>20510</v>
      </c>
      <c r="H29" s="202">
        <v>15476</v>
      </c>
      <c r="I29" s="202">
        <v>19288</v>
      </c>
      <c r="J29" s="203">
        <v>23471</v>
      </c>
      <c r="K29" s="9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95" customFormat="1" ht="15" customHeight="1">
      <c r="A30" s="204" t="s">
        <v>39</v>
      </c>
      <c r="B30" s="201"/>
      <c r="C30" s="202"/>
      <c r="D30" s="202"/>
      <c r="E30" s="202"/>
      <c r="F30" s="202"/>
      <c r="G30" s="202"/>
      <c r="H30" s="202"/>
      <c r="I30" s="202"/>
      <c r="J30" s="203"/>
      <c r="K30" s="9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113" customFormat="1" ht="15" customHeight="1">
      <c r="A31" s="205" t="s">
        <v>359</v>
      </c>
      <c r="B31" s="206">
        <v>55186.332161358398</v>
      </c>
      <c r="C31" s="308">
        <v>60528.448086999997</v>
      </c>
      <c r="D31" s="308">
        <v>64670.170000000006</v>
      </c>
      <c r="E31" s="308">
        <v>71632.913</v>
      </c>
      <c r="F31" s="308">
        <v>62404.5</v>
      </c>
      <c r="G31" s="308">
        <v>50832</v>
      </c>
      <c r="H31" s="207">
        <v>46860</v>
      </c>
      <c r="I31" s="207">
        <v>51438.8</v>
      </c>
      <c r="J31" s="207">
        <v>55738</v>
      </c>
      <c r="K31" s="9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95" customFormat="1" ht="15" customHeight="1">
      <c r="A32" s="204" t="s">
        <v>360</v>
      </c>
      <c r="B32" s="201"/>
      <c r="C32" s="202"/>
      <c r="D32" s="202"/>
      <c r="E32" s="202">
        <v>1254.0999999999999</v>
      </c>
      <c r="F32" s="202"/>
      <c r="G32" s="202">
        <v>1050</v>
      </c>
      <c r="H32" s="208"/>
      <c r="I32" s="208"/>
      <c r="J32" s="208"/>
      <c r="K32" s="9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95" customFormat="1" ht="15" customHeight="1">
      <c r="A33" s="204" t="s">
        <v>361</v>
      </c>
      <c r="B33" s="201">
        <v>534.15454970177996</v>
      </c>
      <c r="C33" s="202">
        <v>629.60333300000002</v>
      </c>
      <c r="D33" s="202">
        <v>995.97</v>
      </c>
      <c r="E33" s="202">
        <v>893.25</v>
      </c>
      <c r="F33" s="202">
        <v>651</v>
      </c>
      <c r="G33" s="202">
        <v>752</v>
      </c>
      <c r="H33" s="208">
        <v>84</v>
      </c>
      <c r="I33" s="208">
        <v>671</v>
      </c>
      <c r="J33" s="208">
        <v>972</v>
      </c>
      <c r="K33" s="9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95" customFormat="1" ht="15" customHeight="1">
      <c r="A34" s="204" t="s">
        <v>362</v>
      </c>
      <c r="B34" s="201"/>
      <c r="C34" s="202"/>
      <c r="D34" s="202"/>
      <c r="E34" s="202"/>
      <c r="F34" s="202"/>
      <c r="G34" s="202"/>
      <c r="H34" s="208"/>
      <c r="I34" s="208"/>
      <c r="J34" s="208"/>
      <c r="K34" s="9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95" customFormat="1" ht="15" customHeight="1">
      <c r="A35" s="204" t="s">
        <v>39</v>
      </c>
      <c r="B35" s="201"/>
      <c r="C35" s="202"/>
      <c r="D35" s="202"/>
      <c r="E35" s="202"/>
      <c r="F35" s="202"/>
      <c r="G35" s="202"/>
      <c r="H35" s="208"/>
      <c r="I35" s="208"/>
      <c r="J35" s="208"/>
      <c r="K35" s="9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113" customFormat="1" ht="15" customHeight="1">
      <c r="A36" s="205" t="s">
        <v>363</v>
      </c>
      <c r="B36" s="206">
        <v>534.15454970177996</v>
      </c>
      <c r="C36" s="308">
        <v>629.60333300000002</v>
      </c>
      <c r="D36" s="308">
        <v>995.97</v>
      </c>
      <c r="E36" s="308">
        <v>2147.35</v>
      </c>
      <c r="F36" s="308">
        <v>651</v>
      </c>
      <c r="G36" s="308">
        <v>1802</v>
      </c>
      <c r="H36" s="207">
        <v>84</v>
      </c>
      <c r="I36" s="207">
        <v>671</v>
      </c>
      <c r="J36" s="207">
        <v>972</v>
      </c>
      <c r="K36" s="9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95" customFormat="1" ht="15" customHeight="1">
      <c r="A37" s="204" t="s">
        <v>364</v>
      </c>
      <c r="B37" s="201"/>
      <c r="C37" s="202"/>
      <c r="D37" s="202"/>
      <c r="E37" s="202"/>
      <c r="F37" s="202"/>
      <c r="G37" s="202"/>
      <c r="H37" s="202"/>
      <c r="I37" s="202"/>
      <c r="J37" s="203"/>
      <c r="K37" s="9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95" customFormat="1" ht="15" customHeight="1">
      <c r="A38" s="209" t="s">
        <v>361</v>
      </c>
      <c r="B38" s="201"/>
      <c r="C38" s="202"/>
      <c r="D38" s="202"/>
      <c r="E38" s="202"/>
      <c r="F38" s="202"/>
      <c r="G38" s="202"/>
      <c r="H38" s="202"/>
      <c r="I38" s="202"/>
      <c r="J38" s="203"/>
      <c r="K38" s="9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95" customFormat="1" ht="15" customHeight="1">
      <c r="A39" s="210" t="s">
        <v>365</v>
      </c>
      <c r="B39" s="201"/>
      <c r="C39" s="202"/>
      <c r="D39" s="202"/>
      <c r="E39" s="202"/>
      <c r="F39" s="202"/>
      <c r="G39" s="202"/>
      <c r="H39" s="202"/>
      <c r="I39" s="202"/>
      <c r="J39" s="203"/>
      <c r="K39" s="9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95" customFormat="1" ht="15" customHeight="1">
      <c r="A40" s="209" t="s">
        <v>366</v>
      </c>
      <c r="B40" s="201"/>
      <c r="C40" s="202"/>
      <c r="D40" s="202"/>
      <c r="E40" s="202"/>
      <c r="F40" s="202"/>
      <c r="G40" s="202"/>
      <c r="H40" s="202"/>
      <c r="I40" s="202"/>
      <c r="J40" s="203"/>
      <c r="K40" s="9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95" customFormat="1" ht="15" customHeight="1">
      <c r="A41" s="204" t="s">
        <v>39</v>
      </c>
      <c r="B41" s="201"/>
      <c r="C41" s="202"/>
      <c r="D41" s="202"/>
      <c r="E41" s="202"/>
      <c r="F41" s="202"/>
      <c r="G41" s="202"/>
      <c r="H41" s="202"/>
      <c r="I41" s="202"/>
      <c r="J41" s="203"/>
      <c r="K41" s="9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113" customFormat="1" ht="15" customHeight="1">
      <c r="A42" s="205" t="s">
        <v>367</v>
      </c>
      <c r="B42" s="206">
        <v>0</v>
      </c>
      <c r="C42" s="308">
        <v>0</v>
      </c>
      <c r="D42" s="308">
        <v>0</v>
      </c>
      <c r="E42" s="308">
        <v>0</v>
      </c>
      <c r="F42" s="308">
        <v>0</v>
      </c>
      <c r="G42" s="308">
        <v>0</v>
      </c>
      <c r="H42" s="207">
        <v>0</v>
      </c>
      <c r="I42" s="207">
        <v>0</v>
      </c>
      <c r="J42" s="207">
        <v>0</v>
      </c>
      <c r="K42" s="9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113" customFormat="1" ht="15" customHeight="1">
      <c r="A43" s="211" t="s">
        <v>368</v>
      </c>
      <c r="B43" s="212">
        <v>534.15454970177996</v>
      </c>
      <c r="C43" s="309">
        <v>629.60333300000002</v>
      </c>
      <c r="D43" s="309">
        <v>995.97</v>
      </c>
      <c r="E43" s="309">
        <v>2147.35</v>
      </c>
      <c r="F43" s="309">
        <v>651</v>
      </c>
      <c r="G43" s="309">
        <v>1802</v>
      </c>
      <c r="H43" s="213">
        <v>84</v>
      </c>
      <c r="I43" s="213">
        <v>671</v>
      </c>
      <c r="J43" s="213">
        <v>972</v>
      </c>
      <c r="K43" s="9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113" customFormat="1" ht="15" customHeight="1">
      <c r="A44" s="205" t="s">
        <v>369</v>
      </c>
      <c r="B44" s="206">
        <v>55720.486711060177</v>
      </c>
      <c r="C44" s="308">
        <v>61158.051419999996</v>
      </c>
      <c r="D44" s="308">
        <v>65666.14</v>
      </c>
      <c r="E44" s="308">
        <v>73780.263000000006</v>
      </c>
      <c r="F44" s="207">
        <v>63055.5</v>
      </c>
      <c r="G44" s="207">
        <v>52634</v>
      </c>
      <c r="H44" s="207">
        <v>46944</v>
      </c>
      <c r="I44" s="207">
        <v>52109.8</v>
      </c>
      <c r="J44" s="207">
        <v>56710</v>
      </c>
      <c r="K44" s="9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105" customFormat="1" ht="15" customHeight="1">
      <c r="A45" s="112"/>
      <c r="B45" s="112"/>
      <c r="C45" s="112"/>
      <c r="D45" s="112"/>
      <c r="E45" s="111"/>
      <c r="F45" s="111"/>
      <c r="G45" s="111"/>
      <c r="H45" s="111"/>
      <c r="I45" s="111"/>
      <c r="J45" s="11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105" customFormat="1" ht="15" customHeight="1">
      <c r="A46" s="165" t="s">
        <v>370</v>
      </c>
      <c r="B46" s="109"/>
      <c r="C46" s="109"/>
      <c r="D46" s="109"/>
      <c r="E46" s="108"/>
      <c r="F46" s="108"/>
      <c r="G46" s="108"/>
      <c r="H46" s="108"/>
      <c r="I46" s="108"/>
      <c r="J46" s="10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105" customFormat="1" ht="15" customHeight="1">
      <c r="A47" s="165"/>
      <c r="B47" s="109"/>
      <c r="C47" s="109"/>
      <c r="D47" s="109"/>
      <c r="E47" s="108"/>
      <c r="F47" s="108"/>
      <c r="G47" s="108"/>
      <c r="H47" s="108"/>
      <c r="I47" s="108"/>
      <c r="J47" s="108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102" customFormat="1" ht="15" customHeight="1">
      <c r="A48" s="55" t="s">
        <v>510</v>
      </c>
      <c r="B48" s="219"/>
      <c r="C48" s="219"/>
      <c r="D48" s="219"/>
      <c r="E48" s="219"/>
      <c r="F48" s="219"/>
      <c r="G48" s="219"/>
      <c r="H48" s="219"/>
      <c r="I48" s="219"/>
      <c r="J48" s="21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99" customFormat="1" ht="15" customHeight="1">
      <c r="A49" s="220"/>
      <c r="B49" s="220"/>
      <c r="C49" s="220"/>
      <c r="D49" s="220"/>
      <c r="E49" s="220"/>
      <c r="F49" s="221"/>
      <c r="G49" s="220"/>
      <c r="H49" s="220"/>
      <c r="I49" s="220"/>
      <c r="J49" s="220"/>
      <c r="K49" s="100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95" customFormat="1" ht="15" customHeight="1">
      <c r="A50" s="199" t="s">
        <v>257</v>
      </c>
      <c r="B50" s="388" t="s">
        <v>514</v>
      </c>
      <c r="C50" s="234" t="s">
        <v>492</v>
      </c>
      <c r="D50" s="234" t="s">
        <v>213</v>
      </c>
      <c r="E50" s="234" t="s">
        <v>23</v>
      </c>
      <c r="F50" s="234" t="s">
        <v>24</v>
      </c>
      <c r="G50" s="234" t="s">
        <v>25</v>
      </c>
      <c r="H50" s="234" t="s">
        <v>26</v>
      </c>
      <c r="I50" s="234" t="s">
        <v>27</v>
      </c>
      <c r="J50" s="234" t="s">
        <v>28</v>
      </c>
      <c r="K50" s="23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95" customFormat="1" ht="15" customHeight="1">
      <c r="A51" s="224" t="s">
        <v>371</v>
      </c>
      <c r="B51" s="225">
        <v>283</v>
      </c>
      <c r="C51" s="226">
        <v>395.19</v>
      </c>
      <c r="D51" s="226">
        <v>700.68</v>
      </c>
      <c r="E51" s="226">
        <v>796.95</v>
      </c>
      <c r="F51" s="226">
        <v>328.12</v>
      </c>
      <c r="G51" s="227">
        <v>786.63</v>
      </c>
      <c r="H51" s="227">
        <v>809.56</v>
      </c>
      <c r="I51" s="227">
        <v>441.9</v>
      </c>
      <c r="J51" s="227">
        <v>759.83</v>
      </c>
      <c r="K51" s="20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95" customFormat="1" ht="15" customHeight="1">
      <c r="A52" s="222" t="s">
        <v>372</v>
      </c>
      <c r="B52" s="201">
        <v>133</v>
      </c>
      <c r="C52" s="202">
        <v>125.66</v>
      </c>
      <c r="D52" s="202">
        <v>141.81</v>
      </c>
      <c r="E52" s="202">
        <v>164.57</v>
      </c>
      <c r="F52" s="202">
        <v>141.18</v>
      </c>
      <c r="G52" s="203">
        <v>112.09</v>
      </c>
      <c r="H52" s="203">
        <v>89.58</v>
      </c>
      <c r="I52" s="203">
        <v>118.96</v>
      </c>
      <c r="J52" s="203">
        <v>140.77000000000001</v>
      </c>
      <c r="K52" s="20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95" customFormat="1" ht="15" customHeight="1">
      <c r="A53" s="228" t="s">
        <v>305</v>
      </c>
      <c r="B53" s="229">
        <v>207</v>
      </c>
      <c r="C53" s="230">
        <v>191</v>
      </c>
      <c r="D53" s="230">
        <v>215</v>
      </c>
      <c r="E53" s="230">
        <v>244.24</v>
      </c>
      <c r="F53" s="230">
        <v>175.69</v>
      </c>
      <c r="G53" s="231">
        <v>180.54</v>
      </c>
      <c r="H53" s="231">
        <v>151.44</v>
      </c>
      <c r="I53" s="231">
        <v>155.13999999999999</v>
      </c>
      <c r="J53" s="231">
        <v>167.95</v>
      </c>
      <c r="K53" s="20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95" customFormat="1" ht="15" customHeight="1">
      <c r="A54" s="222"/>
      <c r="B54" s="202"/>
      <c r="C54" s="202"/>
      <c r="D54" s="203"/>
      <c r="E54" s="203"/>
      <c r="F54" s="203"/>
      <c r="G54" s="203"/>
      <c r="H54" s="203"/>
      <c r="I54" s="203"/>
      <c r="J54" s="203"/>
      <c r="K54" s="97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102" customFormat="1" ht="15" customHeight="1">
      <c r="A55" s="55" t="s">
        <v>511</v>
      </c>
      <c r="B55" s="219"/>
      <c r="C55" s="219"/>
      <c r="D55" s="219"/>
      <c r="E55" s="219"/>
      <c r="F55" s="219"/>
      <c r="G55" s="219"/>
      <c r="H55" s="219"/>
      <c r="I55" s="219"/>
      <c r="J55" s="219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99" customFormat="1" ht="15" customHeight="1">
      <c r="A56" s="220"/>
      <c r="B56" s="220"/>
      <c r="C56" s="220"/>
      <c r="D56" s="220"/>
      <c r="E56" s="220"/>
      <c r="F56" s="221"/>
      <c r="G56" s="220"/>
      <c r="H56" s="220"/>
      <c r="I56" s="220"/>
      <c r="J56" s="220"/>
      <c r="K56" s="100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95" customFormat="1" ht="15" customHeight="1">
      <c r="A57" s="240" t="s">
        <v>205</v>
      </c>
      <c r="B57" s="232" t="s">
        <v>514</v>
      </c>
      <c r="C57" s="233" t="s">
        <v>492</v>
      </c>
      <c r="D57" s="233" t="s">
        <v>213</v>
      </c>
      <c r="E57" s="233" t="s">
        <v>23</v>
      </c>
      <c r="F57" s="233" t="s">
        <v>24</v>
      </c>
      <c r="G57" s="233" t="s">
        <v>25</v>
      </c>
      <c r="H57" s="233" t="s">
        <v>26</v>
      </c>
      <c r="I57" s="223"/>
      <c r="J57" s="223"/>
      <c r="K57" s="96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95" customFormat="1" ht="15" customHeight="1">
      <c r="A58" s="228" t="s">
        <v>373</v>
      </c>
      <c r="B58" s="229">
        <v>130</v>
      </c>
      <c r="C58" s="230">
        <v>130</v>
      </c>
      <c r="D58" s="230">
        <v>134</v>
      </c>
      <c r="E58" s="230">
        <v>133.69764128283401</v>
      </c>
      <c r="F58" s="230">
        <v>129.761780070844</v>
      </c>
      <c r="G58" s="230">
        <v>127</v>
      </c>
      <c r="H58" s="230">
        <v>126</v>
      </c>
      <c r="I58" s="203"/>
      <c r="J58" s="203"/>
      <c r="K58" s="97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25" customFormat="1" ht="15" customHeight="1">
      <c r="C59" s="405"/>
      <c r="D59" s="405"/>
      <c r="E59" s="405"/>
      <c r="F59" s="405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ht="15" customHeight="1"/>
  </sheetData>
  <sheetProtection formatCells="0" insertRows="0" deleteRows="0"/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048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0481" r:id="rId4" name="CustomMemberDispatchertb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2724-6E20-408E-A069-C254FADE8A95}">
  <sheetPr codeName="Ark13"/>
  <dimension ref="A1:R23"/>
  <sheetViews>
    <sheetView showGridLines="0" workbookViewId="0">
      <selection activeCell="L37" sqref="L37"/>
    </sheetView>
  </sheetViews>
  <sheetFormatPr baseColWidth="10" defaultColWidth="10" defaultRowHeight="15"/>
  <cols>
    <col min="1" max="1" width="11.42578125" customWidth="1"/>
    <col min="2" max="8" width="6.140625" customWidth="1"/>
    <col min="9" max="9" width="10.140625" bestFit="1" customWidth="1"/>
    <col min="10" max="18" width="6.140625" customWidth="1"/>
  </cols>
  <sheetData>
    <row r="1" spans="1:18" s="103" customFormat="1" ht="22.5" customHeight="1">
      <c r="A1" s="107"/>
      <c r="B1" s="106"/>
      <c r="C1" s="106"/>
      <c r="D1" s="106"/>
      <c r="E1" s="106"/>
      <c r="F1" s="124"/>
      <c r="G1" s="124"/>
      <c r="H1" s="124"/>
      <c r="I1" s="124"/>
    </row>
    <row r="2" spans="1:18" s="103" customFormat="1" ht="18.75" customHeight="1">
      <c r="A2" s="55" t="s">
        <v>512</v>
      </c>
      <c r="B2" s="104"/>
      <c r="C2" s="104"/>
      <c r="D2" s="104"/>
      <c r="E2" s="266"/>
      <c r="F2" s="267"/>
      <c r="G2" s="267"/>
      <c r="H2" s="267"/>
    </row>
    <row r="3" spans="1:18" s="103" customFormat="1" ht="12" customHeight="1">
      <c r="A3" s="145"/>
      <c r="B3" s="104"/>
      <c r="C3" s="104"/>
      <c r="D3" s="104"/>
      <c r="E3" s="104"/>
    </row>
    <row r="4" spans="1:18" s="103" customFormat="1" ht="15.75" customHeight="1">
      <c r="A4" s="146"/>
      <c r="B4" s="146"/>
      <c r="C4" s="146"/>
      <c r="D4" s="146"/>
      <c r="E4" s="146"/>
      <c r="F4" s="146"/>
      <c r="G4" s="147"/>
      <c r="H4"/>
      <c r="I4"/>
      <c r="J4"/>
      <c r="K4"/>
      <c r="L4"/>
      <c r="M4"/>
      <c r="N4"/>
      <c r="O4"/>
      <c r="P4"/>
      <c r="Q4"/>
      <c r="R4"/>
    </row>
    <row r="5" spans="1:18" s="102" customFormat="1" ht="12" customHeight="1">
      <c r="A5" s="148" t="s">
        <v>374</v>
      </c>
      <c r="B5" s="149"/>
      <c r="C5" s="149"/>
      <c r="D5" s="149"/>
      <c r="E5" s="149"/>
      <c r="F5" s="149"/>
      <c r="G5" s="149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s="102" customFormat="1" ht="12" customHeight="1">
      <c r="A6" s="148" t="s">
        <v>375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s="102" customFormat="1" ht="12" customHeight="1">
      <c r="A7" s="148" t="s">
        <v>376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R7" s="149"/>
    </row>
    <row r="8" spans="1:18" s="102" customFormat="1" ht="12" customHeight="1" thickBot="1">
      <c r="A8" s="148" t="s">
        <v>377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 t="s">
        <v>379</v>
      </c>
      <c r="R8" s="149"/>
    </row>
    <row r="9" spans="1:18" s="102" customFormat="1" ht="12" customHeight="1" thickTop="1" thickBot="1">
      <c r="A9" s="148" t="s">
        <v>378</v>
      </c>
      <c r="B9" s="152"/>
      <c r="C9" s="152"/>
      <c r="D9" s="153"/>
      <c r="E9" s="153"/>
      <c r="F9" s="149"/>
      <c r="G9" s="149"/>
      <c r="H9" s="149"/>
      <c r="I9" s="149"/>
      <c r="J9" s="149"/>
      <c r="K9" s="149"/>
      <c r="L9" s="149"/>
      <c r="M9" s="149"/>
      <c r="N9" s="149"/>
      <c r="Q9" s="271"/>
    </row>
    <row r="10" spans="1:18" s="102" customFormat="1" ht="12" customHeight="1" thickTop="1" thickBot="1">
      <c r="A10" s="148" t="s">
        <v>380</v>
      </c>
      <c r="B10" s="151"/>
      <c r="C10" s="151"/>
      <c r="D10" s="151"/>
      <c r="E10" s="151"/>
      <c r="F10" s="271"/>
      <c r="G10" s="272"/>
      <c r="H10" s="272"/>
      <c r="I10" s="272"/>
      <c r="J10" s="272"/>
      <c r="K10" s="272"/>
      <c r="L10" s="160"/>
      <c r="M10" s="160"/>
      <c r="N10" s="160"/>
      <c r="O10" s="160"/>
      <c r="P10" s="160"/>
    </row>
    <row r="11" spans="1:18" s="102" customFormat="1" ht="12" customHeight="1" thickTop="1">
      <c r="A11" s="148" t="s">
        <v>381</v>
      </c>
      <c r="B11" s="155"/>
      <c r="C11" s="155"/>
      <c r="D11" s="154"/>
      <c r="E11" s="156"/>
      <c r="F11" s="273"/>
      <c r="G11" s="273"/>
      <c r="H11" s="273"/>
      <c r="I11" s="273"/>
      <c r="J11" s="273"/>
      <c r="K11" s="273"/>
      <c r="L11" s="155"/>
      <c r="M11" s="155"/>
      <c r="N11" s="155"/>
      <c r="O11" s="155"/>
      <c r="P11" s="155"/>
    </row>
    <row r="12" spans="1:18" s="102" customFormat="1" ht="12" customHeight="1">
      <c r="A12" s="148" t="s">
        <v>382</v>
      </c>
      <c r="B12" s="157"/>
      <c r="C12" s="157"/>
      <c r="D12" s="157"/>
      <c r="E12" s="157"/>
      <c r="F12" s="274"/>
      <c r="G12" s="274"/>
      <c r="H12" s="274"/>
      <c r="I12" s="274"/>
      <c r="J12" s="274"/>
      <c r="K12" s="274"/>
      <c r="L12" s="157"/>
      <c r="M12" s="157"/>
      <c r="N12" s="157"/>
      <c r="O12" s="157"/>
      <c r="P12" s="157"/>
    </row>
    <row r="13" spans="1:18" s="102" customFormat="1" ht="12" customHeight="1">
      <c r="A13" s="148" t="s">
        <v>383</v>
      </c>
      <c r="B13" s="149"/>
      <c r="C13" s="149"/>
      <c r="D13" s="149"/>
      <c r="E13" s="149"/>
      <c r="F13" s="274"/>
      <c r="G13" s="274"/>
      <c r="H13" s="274"/>
      <c r="I13" s="274"/>
      <c r="J13" s="274"/>
      <c r="K13" s="274"/>
      <c r="L13" s="149"/>
      <c r="M13" s="149"/>
      <c r="N13" s="149"/>
      <c r="O13" s="149"/>
      <c r="P13" s="149"/>
    </row>
    <row r="14" spans="1:18" s="102" customFormat="1" ht="12" customHeight="1">
      <c r="A14" s="148" t="s">
        <v>384</v>
      </c>
      <c r="B14" s="158"/>
      <c r="C14" s="158"/>
      <c r="D14" s="158"/>
      <c r="E14" s="158"/>
      <c r="F14" s="275"/>
      <c r="G14" s="275"/>
      <c r="H14" s="275"/>
      <c r="I14" s="275"/>
      <c r="J14" s="275"/>
      <c r="K14" s="275"/>
      <c r="L14" s="158"/>
      <c r="M14" s="158"/>
      <c r="N14" s="158"/>
      <c r="O14" s="158"/>
      <c r="P14" s="158"/>
      <c r="Q14" s="158"/>
    </row>
    <row r="15" spans="1:18" s="102" customFormat="1" ht="12" customHeight="1">
      <c r="A15" s="149"/>
      <c r="B15" s="159">
        <v>2012</v>
      </c>
      <c r="C15" s="159">
        <v>2013</v>
      </c>
      <c r="D15" s="159">
        <v>2014</v>
      </c>
      <c r="E15" s="159">
        <v>2015</v>
      </c>
      <c r="F15" s="159">
        <v>2016</v>
      </c>
      <c r="G15" s="159">
        <v>2017</v>
      </c>
      <c r="H15" s="159">
        <v>2018</v>
      </c>
      <c r="I15" s="159">
        <v>2019</v>
      </c>
      <c r="J15" s="159">
        <v>2020</v>
      </c>
      <c r="K15" s="159">
        <v>2021</v>
      </c>
      <c r="L15" s="159">
        <v>2022</v>
      </c>
      <c r="M15" s="159">
        <v>2019</v>
      </c>
      <c r="N15" s="159">
        <v>2020</v>
      </c>
      <c r="O15" s="159">
        <v>2021</v>
      </c>
      <c r="P15" s="159">
        <v>2022</v>
      </c>
      <c r="Q15" s="159">
        <v>2023</v>
      </c>
    </row>
    <row r="16" spans="1:18" s="102" customFormat="1" ht="12" customHeight="1">
      <c r="A16" s="144"/>
      <c r="B16" s="123"/>
      <c r="C16" s="143"/>
      <c r="D16" s="142"/>
      <c r="E16" s="142"/>
      <c r="F16" s="142"/>
    </row>
    <row r="17" spans="1:15" s="102" customFormat="1" ht="12" customHeight="1">
      <c r="A17" s="144"/>
    </row>
    <row r="18" spans="1:15" s="102" customFormat="1" ht="12" customHeight="1">
      <c r="A18" s="144"/>
    </row>
    <row r="19" spans="1:15" s="102" customFormat="1" ht="12" customHeight="1">
      <c r="A19" s="144"/>
      <c r="B19" s="393"/>
      <c r="C19" s="393"/>
      <c r="D19" s="393" t="s">
        <v>385</v>
      </c>
      <c r="E19" s="393"/>
      <c r="F19" s="162"/>
      <c r="G19" s="393" t="s">
        <v>386</v>
      </c>
      <c r="H19" s="393"/>
      <c r="I19" s="393" t="s">
        <v>387</v>
      </c>
      <c r="J19" s="162"/>
      <c r="K19" s="162"/>
      <c r="L19" s="393" t="s">
        <v>388</v>
      </c>
      <c r="M19" s="162"/>
      <c r="N19" s="162"/>
    </row>
    <row r="20" spans="1:15" s="102" customFormat="1" ht="12" customHeight="1">
      <c r="A20" s="144"/>
      <c r="B20" s="161" t="s">
        <v>389</v>
      </c>
      <c r="C20" s="123"/>
      <c r="D20" s="161" t="s">
        <v>618</v>
      </c>
      <c r="E20" s="161"/>
      <c r="F20" s="161"/>
      <c r="G20" s="161" t="s">
        <v>619</v>
      </c>
      <c r="H20" s="161"/>
      <c r="I20" s="449">
        <v>45215</v>
      </c>
      <c r="L20" s="394" t="s">
        <v>390</v>
      </c>
    </row>
    <row r="21" spans="1:15" ht="18.75">
      <c r="B21" s="123"/>
      <c r="C21" s="123"/>
      <c r="D21" s="123"/>
      <c r="E21" s="143"/>
      <c r="F21" s="142"/>
      <c r="G21" s="142"/>
      <c r="H21" s="142"/>
      <c r="I21" s="102"/>
      <c r="J21" s="102"/>
      <c r="K21" s="102"/>
      <c r="L21" s="102"/>
      <c r="M21" s="102"/>
      <c r="N21" s="102"/>
      <c r="O21" s="102"/>
    </row>
    <row r="22" spans="1:15" ht="18.75">
      <c r="B22" s="123"/>
      <c r="C22" s="123"/>
      <c r="D22" s="123"/>
      <c r="E22" s="143"/>
      <c r="F22" s="142"/>
      <c r="G22" s="142"/>
      <c r="H22" s="142"/>
      <c r="I22" s="102"/>
      <c r="J22" s="102"/>
      <c r="K22" s="102"/>
      <c r="L22" s="102"/>
      <c r="M22" s="102"/>
      <c r="N22" s="102"/>
    </row>
    <row r="23" spans="1:15">
      <c r="B23" s="110" t="s">
        <v>391</v>
      </c>
      <c r="C23" s="108"/>
      <c r="D23" s="108"/>
      <c r="E23" s="108"/>
    </row>
  </sheetData>
  <sheetProtection formatCells="0" insertRows="0" deleteRows="0"/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2529" r:id="rId4" name="CustomMemberDispatchertb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EA1F-2B3E-488E-8EE4-8B870B071647}">
  <dimension ref="B2:E25"/>
  <sheetViews>
    <sheetView showGridLines="0" workbookViewId="0">
      <selection activeCell="N52" sqref="N52"/>
    </sheetView>
  </sheetViews>
  <sheetFormatPr baseColWidth="10" defaultColWidth="11.42578125" defaultRowHeight="15"/>
  <cols>
    <col min="1" max="1" width="2.7109375" customWidth="1"/>
    <col min="2" max="2" width="39" customWidth="1"/>
    <col min="3" max="3" width="12" bestFit="1" customWidth="1"/>
    <col min="4" max="4" width="11.7109375" bestFit="1" customWidth="1"/>
  </cols>
  <sheetData>
    <row r="2" spans="2:5" ht="18.75">
      <c r="B2" s="55" t="s">
        <v>602</v>
      </c>
    </row>
    <row r="4" spans="2:5" ht="31.5" thickBot="1">
      <c r="B4" s="368"/>
      <c r="C4" s="369" t="s">
        <v>392</v>
      </c>
      <c r="D4" s="370" t="s">
        <v>393</v>
      </c>
      <c r="E4" s="46"/>
    </row>
    <row r="5" spans="2:5" ht="18.75">
      <c r="B5" s="401" t="s">
        <v>394</v>
      </c>
      <c r="C5" s="3">
        <v>78676.815000000002</v>
      </c>
      <c r="D5" s="404">
        <v>0.29771492013502349</v>
      </c>
      <c r="E5" s="46"/>
    </row>
    <row r="6" spans="2:5" ht="18.75">
      <c r="B6" s="402" t="s">
        <v>395</v>
      </c>
      <c r="C6" s="3">
        <v>18501.741000000002</v>
      </c>
      <c r="D6" s="404">
        <v>7.001102350386057E-2</v>
      </c>
      <c r="E6" s="46"/>
    </row>
    <row r="7" spans="2:5" ht="18.75">
      <c r="B7" s="401" t="s">
        <v>396</v>
      </c>
      <c r="C7" s="3">
        <v>6526.5829999999996</v>
      </c>
      <c r="D7" s="404">
        <v>2.469674371795048E-2</v>
      </c>
      <c r="E7" s="46"/>
    </row>
    <row r="8" spans="2:5" ht="18.75">
      <c r="B8" s="401" t="s">
        <v>397</v>
      </c>
      <c r="C8" s="3">
        <v>5416.2950000000001</v>
      </c>
      <c r="D8" s="404">
        <v>2.0495387788038028E-2</v>
      </c>
      <c r="E8" s="46"/>
    </row>
    <row r="9" spans="2:5" ht="18.75">
      <c r="B9" s="401" t="s">
        <v>398</v>
      </c>
      <c r="C9" s="3">
        <v>4590.4849999999997</v>
      </c>
      <c r="D9" s="404">
        <v>1.7370503307181706E-2</v>
      </c>
      <c r="E9" s="46"/>
    </row>
    <row r="10" spans="2:5" ht="18.75">
      <c r="B10" s="401" t="s">
        <v>401</v>
      </c>
      <c r="C10" s="3">
        <v>3946.2950000000001</v>
      </c>
      <c r="D10" s="404">
        <v>1.4932873181943659E-2</v>
      </c>
      <c r="E10" s="46"/>
    </row>
    <row r="11" spans="2:5" ht="18.75">
      <c r="B11" s="402" t="s">
        <v>399</v>
      </c>
      <c r="C11" s="3">
        <v>3899.308</v>
      </c>
      <c r="D11" s="404">
        <v>1.4755073267796341E-2</v>
      </c>
      <c r="E11" s="46"/>
    </row>
    <row r="12" spans="2:5" ht="18.75">
      <c r="B12" s="401" t="s">
        <v>403</v>
      </c>
      <c r="C12" s="3">
        <v>3398.7080000000001</v>
      </c>
      <c r="D12" s="404">
        <v>1.2860791082891006E-2</v>
      </c>
      <c r="E12" s="46"/>
    </row>
    <row r="13" spans="2:5" ht="18.75">
      <c r="B13" s="402" t="s">
        <v>402</v>
      </c>
      <c r="C13" s="3">
        <v>3302.027</v>
      </c>
      <c r="D13" s="404">
        <v>1.2494947902869367E-2</v>
      </c>
      <c r="E13" s="46"/>
    </row>
    <row r="14" spans="2:5" ht="18.75">
      <c r="B14" s="401" t="s">
        <v>400</v>
      </c>
      <c r="C14" s="3">
        <v>3299.1120000000001</v>
      </c>
      <c r="D14" s="404">
        <v>1.2483917474245718E-2</v>
      </c>
      <c r="E14" s="46"/>
    </row>
    <row r="15" spans="2:5" ht="18.75">
      <c r="B15" s="401" t="s">
        <v>405</v>
      </c>
      <c r="C15" s="3">
        <v>2837.5529999999999</v>
      </c>
      <c r="D15" s="404">
        <v>1.0737367352426459E-2</v>
      </c>
      <c r="E15" s="46"/>
    </row>
    <row r="16" spans="2:5" ht="18.75">
      <c r="B16" s="402" t="s">
        <v>404</v>
      </c>
      <c r="C16" s="3">
        <v>2642.8290000000002</v>
      </c>
      <c r="D16" s="404">
        <v>1.0000527152319574E-2</v>
      </c>
      <c r="E16" s="46"/>
    </row>
    <row r="17" spans="2:5" ht="18.75">
      <c r="B17" s="401" t="s">
        <v>406</v>
      </c>
      <c r="C17" s="3">
        <v>2357.83</v>
      </c>
      <c r="D17" s="404">
        <v>8.9220842269982902E-3</v>
      </c>
      <c r="E17" s="46"/>
    </row>
    <row r="18" spans="2:5" ht="18.75">
      <c r="B18" s="403" t="s">
        <v>397</v>
      </c>
      <c r="C18" s="3">
        <v>2308.6979999999999</v>
      </c>
      <c r="D18" s="404">
        <v>8.736167582354324E-3</v>
      </c>
      <c r="E18" s="46"/>
    </row>
    <row r="19" spans="2:5" ht="18.75">
      <c r="B19" s="402" t="s">
        <v>407</v>
      </c>
      <c r="C19" s="3">
        <v>2233.8000000000002</v>
      </c>
      <c r="D19" s="404">
        <v>8.4527517871385051E-3</v>
      </c>
      <c r="E19" s="46"/>
    </row>
    <row r="20" spans="2:5" ht="18.75">
      <c r="B20" s="401" t="s">
        <v>409</v>
      </c>
      <c r="C20" s="3">
        <v>1956.6869999999999</v>
      </c>
      <c r="D20" s="404">
        <v>7.4041496714659675E-3</v>
      </c>
      <c r="E20" s="46"/>
    </row>
    <row r="21" spans="2:5" ht="18.75">
      <c r="B21" s="401" t="s">
        <v>410</v>
      </c>
      <c r="C21" s="3">
        <v>1911.673</v>
      </c>
      <c r="D21" s="404">
        <v>7.23381563576615E-3</v>
      </c>
      <c r="E21" s="46"/>
    </row>
    <row r="22" spans="2:5" ht="18.75">
      <c r="B22" s="401" t="s">
        <v>408</v>
      </c>
      <c r="C22" s="3">
        <v>1882.9639999999999</v>
      </c>
      <c r="D22" s="404">
        <v>7.125180103911481E-3</v>
      </c>
      <c r="E22" s="46"/>
    </row>
    <row r="23" spans="2:5" ht="18.75">
      <c r="B23" s="401" t="s">
        <v>603</v>
      </c>
      <c r="C23" s="3">
        <v>1653.3389999999999</v>
      </c>
      <c r="D23" s="404">
        <v>6.2562736981805834E-3</v>
      </c>
      <c r="E23" s="46"/>
    </row>
    <row r="24" spans="2:5" ht="18.75">
      <c r="B24" s="401" t="s">
        <v>404</v>
      </c>
      <c r="C24" s="3">
        <v>1548.6780000000001</v>
      </c>
      <c r="D24" s="404">
        <v>5.8602340102972888E-3</v>
      </c>
      <c r="E24" s="46"/>
    </row>
    <row r="25" spans="2:5" ht="19.5" thickBot="1">
      <c r="B25" s="371" t="s">
        <v>411</v>
      </c>
      <c r="C25" s="372">
        <f>SUM(C5:C24)</f>
        <v>152891.42000000004</v>
      </c>
      <c r="D25" s="408">
        <f>SUM(D5:D24)</f>
        <v>0.57854473258265904</v>
      </c>
      <c r="E25" s="46"/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3EE2-4816-480C-9819-43455A774A80}">
  <dimension ref="A2:V90"/>
  <sheetViews>
    <sheetView showGridLines="0" topLeftCell="A41" workbookViewId="0">
      <selection activeCell="A93" sqref="A93"/>
    </sheetView>
  </sheetViews>
  <sheetFormatPr baseColWidth="10" defaultColWidth="11.42578125" defaultRowHeight="15"/>
  <cols>
    <col min="1" max="1" width="76" customWidth="1"/>
    <col min="2" max="9" width="11.7109375" customWidth="1"/>
    <col min="12" max="12" width="15.85546875" bestFit="1" customWidth="1"/>
  </cols>
  <sheetData>
    <row r="2" spans="1:22" ht="18.75">
      <c r="A2" s="55" t="s">
        <v>412</v>
      </c>
    </row>
    <row r="4" spans="1:22">
      <c r="A4" s="258" t="s">
        <v>205</v>
      </c>
      <c r="B4" s="86" t="s">
        <v>514</v>
      </c>
      <c r="C4" s="85" t="s">
        <v>492</v>
      </c>
      <c r="D4" s="85" t="s">
        <v>213</v>
      </c>
      <c r="E4" s="85" t="s">
        <v>23</v>
      </c>
      <c r="F4" s="85" t="s" vm="99">
        <v>24</v>
      </c>
      <c r="G4" s="81" t="s" vm="96">
        <v>25</v>
      </c>
      <c r="H4" s="82" t="s" vm="4">
        <v>26</v>
      </c>
      <c r="I4" s="85" t="s" vm="5">
        <v>27</v>
      </c>
      <c r="J4" s="85" t="s" vm="7">
        <v>28</v>
      </c>
    </row>
    <row r="5" spans="1:22">
      <c r="A5" s="74"/>
      <c r="B5" s="87"/>
      <c r="C5" s="74"/>
      <c r="D5" s="74"/>
      <c r="E5" s="75"/>
      <c r="F5" s="76"/>
      <c r="G5" s="75"/>
      <c r="H5" s="77"/>
      <c r="I5" s="76"/>
      <c r="J5" s="76"/>
    </row>
    <row r="6" spans="1:22">
      <c r="A6" s="247" t="s">
        <v>51</v>
      </c>
      <c r="B6" s="436">
        <v>6606.7242249999999</v>
      </c>
      <c r="C6" s="421">
        <v>6393.7770499999997</v>
      </c>
      <c r="D6" s="315">
        <v>6393.7770499999997</v>
      </c>
      <c r="E6" s="315">
        <v>6393.7770499999997</v>
      </c>
      <c r="F6" s="315">
        <v>6394</v>
      </c>
      <c r="G6" s="315">
        <v>6394</v>
      </c>
      <c r="H6" s="315">
        <v>6394</v>
      </c>
      <c r="I6" s="315">
        <v>6394</v>
      </c>
      <c r="J6" s="315">
        <v>6394</v>
      </c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</row>
    <row r="7" spans="1:22">
      <c r="A7" s="247" t="s">
        <v>52</v>
      </c>
      <c r="B7" s="436">
        <v>2354.4946965700001</v>
      </c>
      <c r="C7" s="421">
        <v>1586.8306379999999</v>
      </c>
      <c r="D7" s="315">
        <v>1586.8306379999999</v>
      </c>
      <c r="E7" s="315">
        <v>1586.8306379999999</v>
      </c>
      <c r="F7" s="315">
        <v>1587</v>
      </c>
      <c r="G7" s="315">
        <v>1587</v>
      </c>
      <c r="H7" s="315">
        <v>1587</v>
      </c>
      <c r="I7" s="315">
        <v>1587</v>
      </c>
      <c r="J7" s="315">
        <v>1587</v>
      </c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</row>
    <row r="8" spans="1:22">
      <c r="A8" s="247" t="s">
        <v>413</v>
      </c>
      <c r="B8" s="436">
        <v>1982.0172680000001</v>
      </c>
      <c r="C8" s="422">
        <v>0</v>
      </c>
      <c r="D8" s="315">
        <v>0</v>
      </c>
      <c r="E8" s="315">
        <v>1790.257574</v>
      </c>
      <c r="F8" s="315">
        <v>1790</v>
      </c>
      <c r="G8" s="315">
        <v>0</v>
      </c>
      <c r="H8" s="315">
        <v>0</v>
      </c>
      <c r="I8" s="315">
        <v>1535</v>
      </c>
      <c r="J8" s="315">
        <v>1535</v>
      </c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</row>
    <row r="9" spans="1:22">
      <c r="A9" s="247" t="s">
        <v>54</v>
      </c>
      <c r="B9" s="436">
        <v>3155.4676100000001</v>
      </c>
      <c r="C9" s="421">
        <v>3055.4854999999998</v>
      </c>
      <c r="D9" s="315">
        <v>2704.3825000000002</v>
      </c>
      <c r="E9" s="315">
        <v>2100</v>
      </c>
      <c r="F9" s="315">
        <v>1700</v>
      </c>
      <c r="G9" s="315">
        <v>1700</v>
      </c>
      <c r="H9" s="315">
        <v>1700</v>
      </c>
      <c r="I9" s="315">
        <v>1850</v>
      </c>
      <c r="J9" s="315">
        <v>1850</v>
      </c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</row>
    <row r="10" spans="1:22">
      <c r="A10" s="247" t="s">
        <v>55</v>
      </c>
      <c r="B10" s="436">
        <v>19461.807187999999</v>
      </c>
      <c r="C10" s="421">
        <v>20038</v>
      </c>
      <c r="D10" s="315">
        <v>19055.082789</v>
      </c>
      <c r="E10" s="315">
        <v>18041.02303</v>
      </c>
      <c r="F10" s="315">
        <v>17418</v>
      </c>
      <c r="G10" s="315">
        <v>18323</v>
      </c>
      <c r="H10" s="315">
        <v>17460</v>
      </c>
      <c r="I10" s="315">
        <v>16650</v>
      </c>
      <c r="J10" s="315">
        <v>15813</v>
      </c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</row>
    <row r="11" spans="1:22">
      <c r="A11" s="248" t="s">
        <v>56</v>
      </c>
      <c r="B11" s="416">
        <f>SUM(B6:B10)</f>
        <v>33560.51098757</v>
      </c>
      <c r="C11" s="423">
        <v>31074.093187999999</v>
      </c>
      <c r="D11" s="423">
        <v>29740.072977</v>
      </c>
      <c r="E11" s="423">
        <v>29911.888292</v>
      </c>
      <c r="F11" s="423">
        <f>SUM(F6:F10)</f>
        <v>28889</v>
      </c>
      <c r="G11" s="423">
        <v>28004</v>
      </c>
      <c r="H11" s="423">
        <v>27141</v>
      </c>
      <c r="I11" s="423">
        <v>28016</v>
      </c>
      <c r="J11" s="423">
        <v>27179</v>
      </c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</row>
    <row r="12" spans="1:22">
      <c r="A12" s="247"/>
      <c r="B12" s="316"/>
      <c r="C12" s="378"/>
      <c r="D12" s="378"/>
      <c r="E12" s="78"/>
      <c r="F12" s="78"/>
      <c r="G12" s="78"/>
      <c r="H12" s="78" t="s">
        <v>6</v>
      </c>
      <c r="I12" s="78"/>
      <c r="J12" s="7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</row>
    <row r="13" spans="1:22">
      <c r="A13" s="249" t="s">
        <v>627</v>
      </c>
      <c r="B13" s="316"/>
      <c r="C13" s="378"/>
      <c r="D13" s="378"/>
      <c r="E13" s="78"/>
      <c r="F13" s="78"/>
      <c r="G13" s="78"/>
      <c r="H13" s="78"/>
      <c r="I13" s="78"/>
      <c r="J13" s="7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</row>
    <row r="14" spans="1:22" ht="17.25">
      <c r="A14" s="247" t="s">
        <v>591</v>
      </c>
      <c r="B14" s="436">
        <v>-1382.0825139999999</v>
      </c>
      <c r="C14" s="424">
        <v>-737.24313700000005</v>
      </c>
      <c r="D14" s="315">
        <v>-737.91148999999996</v>
      </c>
      <c r="E14" s="315">
        <v>-707.69655499999999</v>
      </c>
      <c r="F14" s="315">
        <v>-704</v>
      </c>
      <c r="G14" s="315">
        <v>-708</v>
      </c>
      <c r="H14" s="315">
        <v>-704</v>
      </c>
      <c r="I14" s="315">
        <v>-689</v>
      </c>
      <c r="J14" s="315">
        <v>-681</v>
      </c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</row>
    <row r="15" spans="1:22">
      <c r="A15" s="247" t="s">
        <v>415</v>
      </c>
      <c r="B15" s="436">
        <v>-1982.0172680000001</v>
      </c>
      <c r="C15" s="422">
        <v>0</v>
      </c>
      <c r="D15" s="315">
        <v>0</v>
      </c>
      <c r="E15" s="315">
        <v>-1790.257574</v>
      </c>
      <c r="F15" s="315">
        <v>-1790.3</v>
      </c>
      <c r="G15" s="315">
        <v>0</v>
      </c>
      <c r="H15" s="315">
        <v>0</v>
      </c>
      <c r="I15" s="315">
        <v>-1535</v>
      </c>
      <c r="J15" s="315">
        <v>-1535</v>
      </c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</row>
    <row r="16" spans="1:22">
      <c r="A16" s="247" t="s">
        <v>416</v>
      </c>
      <c r="B16" s="436">
        <v>-929.03462200000001</v>
      </c>
      <c r="C16" s="424">
        <v>-661.91105400000004</v>
      </c>
      <c r="D16" s="315">
        <v>-570.27674300000001</v>
      </c>
      <c r="E16" s="315">
        <v>-711.45292300000006</v>
      </c>
      <c r="F16" s="315">
        <v>-733.4</v>
      </c>
      <c r="G16" s="315">
        <v>-605</v>
      </c>
      <c r="H16" s="315">
        <v>-413</v>
      </c>
      <c r="I16" s="315">
        <v>-285</v>
      </c>
      <c r="J16" s="315">
        <v>-305</v>
      </c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</row>
    <row r="17" spans="1:22">
      <c r="A17" s="247" t="s">
        <v>570</v>
      </c>
      <c r="B17" s="436">
        <v>-3.672183</v>
      </c>
      <c r="C17" s="424">
        <v>0</v>
      </c>
      <c r="D17" s="315">
        <v>0</v>
      </c>
      <c r="E17" s="315">
        <v>0</v>
      </c>
      <c r="F17" s="315">
        <v>0</v>
      </c>
      <c r="G17" s="315">
        <v>0</v>
      </c>
      <c r="H17" s="315">
        <v>0</v>
      </c>
      <c r="I17" s="315">
        <v>0</v>
      </c>
      <c r="J17" s="315">
        <v>0</v>
      </c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</row>
    <row r="18" spans="1:22">
      <c r="A18" s="247" t="s">
        <v>588</v>
      </c>
      <c r="B18" s="436">
        <v>0</v>
      </c>
      <c r="C18" s="424">
        <v>-1546</v>
      </c>
      <c r="D18" s="315">
        <v>-955</v>
      </c>
      <c r="E18" s="315">
        <v>-441</v>
      </c>
      <c r="F18" s="315">
        <v>0</v>
      </c>
      <c r="G18" s="315">
        <v>-1189</v>
      </c>
      <c r="H18" s="315">
        <v>-774</v>
      </c>
      <c r="I18" s="315">
        <v>-376</v>
      </c>
      <c r="J18" s="315">
        <v>0</v>
      </c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</row>
    <row r="19" spans="1:22">
      <c r="A19" s="247" t="s">
        <v>417</v>
      </c>
      <c r="B19" s="436">
        <v>-3155.4676100000001</v>
      </c>
      <c r="C19" s="424">
        <v>-3055.4854999999998</v>
      </c>
      <c r="D19" s="315">
        <v>-2704.3825000000002</v>
      </c>
      <c r="E19" s="315">
        <v>-2100</v>
      </c>
      <c r="F19" s="315">
        <v>-1700</v>
      </c>
      <c r="G19" s="315">
        <v>-1700</v>
      </c>
      <c r="H19" s="315">
        <v>-1700</v>
      </c>
      <c r="I19" s="315">
        <v>-1850</v>
      </c>
      <c r="J19" s="315">
        <v>-1850</v>
      </c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</row>
    <row r="20" spans="1:22" ht="13.5" customHeight="1">
      <c r="A20" s="250" t="s">
        <v>418</v>
      </c>
      <c r="B20" s="436">
        <v>0</v>
      </c>
      <c r="C20" s="422">
        <v>0</v>
      </c>
      <c r="D20" s="315">
        <v>0</v>
      </c>
      <c r="E20" s="315">
        <v>-22.671229</v>
      </c>
      <c r="F20" s="315">
        <v>-235</v>
      </c>
      <c r="G20" s="315">
        <v>-111</v>
      </c>
      <c r="H20" s="315">
        <v>-128</v>
      </c>
      <c r="I20" s="315">
        <v>-305</v>
      </c>
      <c r="J20" s="315">
        <v>-325</v>
      </c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</row>
    <row r="21" spans="1:22">
      <c r="A21" s="250" t="s">
        <v>419</v>
      </c>
      <c r="B21" s="436">
        <v>-242.58162100000001</v>
      </c>
      <c r="C21" s="424">
        <v>-254.441778</v>
      </c>
      <c r="D21" s="315">
        <v>-223.71179100000001</v>
      </c>
      <c r="E21" s="320">
        <v>-233.87311199999999</v>
      </c>
      <c r="F21" s="320">
        <v>-241</v>
      </c>
      <c r="G21" s="320">
        <v>-165</v>
      </c>
      <c r="H21" s="320">
        <v>-168</v>
      </c>
      <c r="I21" s="320">
        <v>-146</v>
      </c>
      <c r="J21" s="320">
        <v>-150</v>
      </c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</row>
    <row r="22" spans="1:22">
      <c r="A22" s="247" t="s">
        <v>420</v>
      </c>
      <c r="B22" s="436">
        <v>-88.598550000000003</v>
      </c>
      <c r="C22" s="424">
        <v>-90.362852000000004</v>
      </c>
      <c r="D22" s="315">
        <v>-92.884427000000002</v>
      </c>
      <c r="E22" s="315">
        <v>-93.289282</v>
      </c>
      <c r="F22" s="315">
        <v>-80</v>
      </c>
      <c r="G22" s="315">
        <v>-79</v>
      </c>
      <c r="H22" s="315">
        <v>-80</v>
      </c>
      <c r="I22" s="315">
        <v>-79</v>
      </c>
      <c r="J22" s="315">
        <v>-71</v>
      </c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</row>
    <row r="23" spans="1:22">
      <c r="A23" s="248" t="s">
        <v>628</v>
      </c>
      <c r="B23" s="417">
        <f>SUM(B14:B22)+B11</f>
        <v>25777.056619570001</v>
      </c>
      <c r="C23" s="425">
        <f t="shared" ref="C23:J23" si="0">SUM(C14:C22)+C11</f>
        <v>24728.648866999996</v>
      </c>
      <c r="D23" s="425">
        <f t="shared" si="0"/>
        <v>24455.906026000001</v>
      </c>
      <c r="E23" s="425">
        <f t="shared" si="0"/>
        <v>23811.647617000002</v>
      </c>
      <c r="F23" s="425">
        <f t="shared" si="0"/>
        <v>23405.3</v>
      </c>
      <c r="G23" s="425">
        <f t="shared" si="0"/>
        <v>23447</v>
      </c>
      <c r="H23" s="425">
        <f t="shared" si="0"/>
        <v>23174</v>
      </c>
      <c r="I23" s="425">
        <f t="shared" si="0"/>
        <v>22751</v>
      </c>
      <c r="J23" s="425">
        <f t="shared" si="0"/>
        <v>22262</v>
      </c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</row>
    <row r="24" spans="1:22">
      <c r="A24" s="247" t="s">
        <v>421</v>
      </c>
      <c r="B24" s="436">
        <v>3290.368152</v>
      </c>
      <c r="C24" s="424">
        <v>3232.4854999999998</v>
      </c>
      <c r="D24" s="315">
        <v>2881.8288400000001</v>
      </c>
      <c r="E24" s="315">
        <v>2277.44634</v>
      </c>
      <c r="F24" s="315">
        <v>1836</v>
      </c>
      <c r="G24" s="315">
        <v>1837</v>
      </c>
      <c r="H24" s="315">
        <v>1837</v>
      </c>
      <c r="I24" s="315">
        <v>1981</v>
      </c>
      <c r="J24" s="315">
        <v>1951</v>
      </c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</row>
    <row r="25" spans="1:22">
      <c r="A25" s="247" t="s">
        <v>513</v>
      </c>
      <c r="B25" s="436">
        <v>-155.46761000000001</v>
      </c>
      <c r="C25" s="424">
        <v>-105.4855</v>
      </c>
      <c r="D25" s="315"/>
      <c r="E25" s="315"/>
      <c r="F25" s="315"/>
      <c r="G25" s="315"/>
      <c r="H25" s="315"/>
      <c r="I25" s="315"/>
      <c r="J25" s="31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</row>
    <row r="26" spans="1:22">
      <c r="A26" s="247" t="s">
        <v>422</v>
      </c>
      <c r="B26" s="436">
        <v>-48.191974999999999</v>
      </c>
      <c r="C26" s="424">
        <v>-46.836033999999998</v>
      </c>
      <c r="D26" s="315">
        <v>-46.836033999999998</v>
      </c>
      <c r="E26" s="315">
        <v>-47.078254000000001</v>
      </c>
      <c r="F26" s="315">
        <v>-48</v>
      </c>
      <c r="G26" s="315">
        <v>-46</v>
      </c>
      <c r="H26" s="315">
        <v>-46</v>
      </c>
      <c r="I26" s="315">
        <v>-47</v>
      </c>
      <c r="J26" s="315">
        <v>-49</v>
      </c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</row>
    <row r="27" spans="1:22">
      <c r="A27" s="248" t="s">
        <v>414</v>
      </c>
      <c r="B27" s="417">
        <f>SUM(B23:B26)</f>
        <v>28863.765186569999</v>
      </c>
      <c r="C27" s="425">
        <f t="shared" ref="C27:J27" si="1">SUM(C23:C26)</f>
        <v>27808.812832999996</v>
      </c>
      <c r="D27" s="425">
        <f t="shared" si="1"/>
        <v>27290.898831999999</v>
      </c>
      <c r="E27" s="425">
        <f t="shared" si="1"/>
        <v>26042.015703000001</v>
      </c>
      <c r="F27" s="425">
        <f t="shared" si="1"/>
        <v>25193.3</v>
      </c>
      <c r="G27" s="425">
        <f>SUM(G23:G26)</f>
        <v>25238</v>
      </c>
      <c r="H27" s="425">
        <f t="shared" si="1"/>
        <v>24965</v>
      </c>
      <c r="I27" s="425">
        <f t="shared" si="1"/>
        <v>24685</v>
      </c>
      <c r="J27" s="425">
        <f t="shared" si="1"/>
        <v>24164</v>
      </c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</row>
    <row r="28" spans="1:22">
      <c r="A28" s="247"/>
      <c r="B28" s="306"/>
      <c r="C28" s="379"/>
      <c r="D28" s="379"/>
      <c r="E28" s="78"/>
      <c r="F28" s="78"/>
      <c r="G28" s="78"/>
      <c r="H28" s="78"/>
      <c r="I28" s="78"/>
      <c r="J28" s="78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</row>
    <row r="29" spans="1:22">
      <c r="A29" s="249" t="s">
        <v>423</v>
      </c>
      <c r="B29" s="306"/>
      <c r="C29" s="379"/>
      <c r="D29" s="379"/>
      <c r="E29" s="78"/>
      <c r="F29" s="78"/>
      <c r="G29" s="78"/>
      <c r="H29" s="78"/>
      <c r="I29" s="78"/>
      <c r="J29" s="78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</row>
    <row r="30" spans="1:22" ht="17.25">
      <c r="A30" s="247" t="s">
        <v>424</v>
      </c>
      <c r="B30" s="436">
        <v>2916.4727189999999</v>
      </c>
      <c r="C30" s="424">
        <v>2847</v>
      </c>
      <c r="D30" s="315">
        <v>2919.2908400000001</v>
      </c>
      <c r="E30" s="315">
        <v>2920.0074500000001</v>
      </c>
      <c r="F30" s="315">
        <v>2272</v>
      </c>
      <c r="G30" s="315">
        <v>2273</v>
      </c>
      <c r="H30" s="315">
        <v>2273</v>
      </c>
      <c r="I30" s="315">
        <v>2274</v>
      </c>
      <c r="J30" s="315">
        <v>2238</v>
      </c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</row>
    <row r="31" spans="1:22">
      <c r="A31" s="247" t="s">
        <v>425</v>
      </c>
      <c r="B31" s="436">
        <v>-192.94794999999999</v>
      </c>
      <c r="C31" s="424">
        <v>-191</v>
      </c>
      <c r="D31" s="315">
        <v>-188.456288</v>
      </c>
      <c r="E31" s="315">
        <v>-191.67785000000001</v>
      </c>
      <c r="F31" s="315">
        <v>-188</v>
      </c>
      <c r="G31" s="315">
        <v>-184</v>
      </c>
      <c r="H31" s="315">
        <v>-188</v>
      </c>
      <c r="I31" s="315">
        <v>-192</v>
      </c>
      <c r="J31" s="315">
        <v>-195</v>
      </c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</row>
    <row r="32" spans="1:22">
      <c r="A32" s="248" t="s">
        <v>426</v>
      </c>
      <c r="B32" s="417">
        <f>SUM(B30:B31)</f>
        <v>2723.5247689999997</v>
      </c>
      <c r="C32" s="425">
        <v>2656</v>
      </c>
      <c r="D32" s="425">
        <v>2730.8345520000003</v>
      </c>
      <c r="E32" s="425">
        <v>2728.3296</v>
      </c>
      <c r="F32" s="425">
        <v>2084</v>
      </c>
      <c r="G32" s="425">
        <v>2089</v>
      </c>
      <c r="H32" s="425">
        <v>2085</v>
      </c>
      <c r="I32" s="425">
        <v>2082</v>
      </c>
      <c r="J32" s="425">
        <v>2043</v>
      </c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</row>
    <row r="33" spans="1:22">
      <c r="A33" s="251"/>
      <c r="B33" s="418"/>
      <c r="C33" s="426"/>
      <c r="D33" s="380"/>
      <c r="E33" s="321"/>
      <c r="F33" s="321"/>
      <c r="G33" s="321"/>
      <c r="H33" s="321"/>
      <c r="I33" s="321"/>
      <c r="J33" s="321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</row>
    <row r="34" spans="1:22">
      <c r="A34" s="248" t="s">
        <v>629</v>
      </c>
      <c r="B34" s="417">
        <f>+B27+B32</f>
        <v>31587.289955569999</v>
      </c>
      <c r="C34" s="425">
        <v>30465.045792809855</v>
      </c>
      <c r="D34" s="425">
        <v>30022.020167000002</v>
      </c>
      <c r="E34" s="425">
        <v>28770.778874</v>
      </c>
      <c r="F34" s="425">
        <v>27277.3</v>
      </c>
      <c r="G34" s="425">
        <v>27327</v>
      </c>
      <c r="H34" s="425">
        <v>27050</v>
      </c>
      <c r="I34" s="425">
        <v>26767</v>
      </c>
      <c r="J34" s="425">
        <v>26207</v>
      </c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</row>
    <row r="35" spans="1:22">
      <c r="A35" s="252"/>
      <c r="B35" s="91"/>
      <c r="C35" s="381"/>
      <c r="D35" s="381"/>
      <c r="E35" s="78"/>
      <c r="F35" s="78"/>
      <c r="H35" s="78"/>
      <c r="I35" s="78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</row>
    <row r="36" spans="1:22">
      <c r="A36" s="253" t="s">
        <v>630</v>
      </c>
      <c r="B36" s="88"/>
      <c r="C36" s="75"/>
      <c r="D36" s="75"/>
      <c r="E36" s="75"/>
      <c r="F36" s="75"/>
      <c r="G36" s="75"/>
      <c r="H36" s="75"/>
      <c r="I36" s="75"/>
      <c r="J36" s="7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</row>
    <row r="37" spans="1:22">
      <c r="A37" s="254"/>
      <c r="B37" s="89"/>
      <c r="C37" s="382"/>
      <c r="D37" s="382"/>
      <c r="E37" s="83"/>
      <c r="F37" s="84"/>
      <c r="G37" s="83"/>
      <c r="H37" s="84"/>
      <c r="I37" s="84"/>
      <c r="J37" s="84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</row>
    <row r="38" spans="1:22">
      <c r="A38" s="247" t="s">
        <v>571</v>
      </c>
      <c r="B38" s="436">
        <v>17684.479742</v>
      </c>
      <c r="C38" s="424">
        <v>16800.847275</v>
      </c>
      <c r="D38" s="315">
        <v>18327.416880000001</v>
      </c>
      <c r="E38" s="315">
        <v>17587.778739000001</v>
      </c>
      <c r="F38" s="315">
        <v>16359</v>
      </c>
      <c r="G38" s="315">
        <v>15519</v>
      </c>
      <c r="H38" s="315">
        <v>18556</v>
      </c>
      <c r="I38" s="315">
        <v>18124</v>
      </c>
      <c r="J38" s="315">
        <v>18535</v>
      </c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</row>
    <row r="39" spans="1:22">
      <c r="A39" s="247" t="s">
        <v>572</v>
      </c>
      <c r="B39" s="436">
        <v>24867.182228000001</v>
      </c>
      <c r="C39" s="424">
        <v>24486.004606999999</v>
      </c>
      <c r="D39" s="315">
        <v>23822.817318000001</v>
      </c>
      <c r="E39" s="315">
        <v>24667.801998999999</v>
      </c>
      <c r="F39" s="315">
        <v>25379</v>
      </c>
      <c r="G39" s="315">
        <v>24092</v>
      </c>
      <c r="H39" s="315">
        <v>23847</v>
      </c>
      <c r="I39" s="315">
        <v>25608</v>
      </c>
      <c r="J39" s="315">
        <v>25456</v>
      </c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</row>
    <row r="40" spans="1:22">
      <c r="A40" s="247" t="s">
        <v>573</v>
      </c>
      <c r="B40" s="436">
        <v>11953.488705</v>
      </c>
      <c r="C40" s="424">
        <v>12681.418731</v>
      </c>
      <c r="D40" s="315">
        <v>10960.153279</v>
      </c>
      <c r="E40" s="315">
        <v>10221.367028999999</v>
      </c>
      <c r="F40" s="315">
        <v>11011</v>
      </c>
      <c r="G40" s="315">
        <v>10815</v>
      </c>
      <c r="H40" s="315">
        <v>7886</v>
      </c>
      <c r="I40" s="315">
        <v>7492</v>
      </c>
      <c r="J40" s="315">
        <v>7116</v>
      </c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</row>
    <row r="41" spans="1:22">
      <c r="A41" s="247" t="s">
        <v>574</v>
      </c>
      <c r="B41" s="436">
        <v>1583.809448</v>
      </c>
      <c r="C41" s="424">
        <v>1523.9887799999999</v>
      </c>
      <c r="D41" s="315">
        <v>1486.6044489999999</v>
      </c>
      <c r="E41" s="315">
        <v>1471.757828</v>
      </c>
      <c r="F41" s="315">
        <v>1408</v>
      </c>
      <c r="G41" s="315">
        <v>1250</v>
      </c>
      <c r="H41" s="315">
        <v>1233</v>
      </c>
      <c r="I41" s="315">
        <v>1121</v>
      </c>
      <c r="J41" s="315">
        <v>1172</v>
      </c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</row>
    <row r="42" spans="1:22">
      <c r="A42" s="247" t="s">
        <v>575</v>
      </c>
      <c r="B42" s="436">
        <v>37018.788154000002</v>
      </c>
      <c r="C42" s="424">
        <v>34775.818798</v>
      </c>
      <c r="D42" s="315">
        <v>34507.218975000003</v>
      </c>
      <c r="E42" s="315">
        <v>35031.648760999997</v>
      </c>
      <c r="F42" s="315">
        <v>32983</v>
      </c>
      <c r="G42" s="315">
        <v>31568</v>
      </c>
      <c r="H42" s="315">
        <v>30915</v>
      </c>
      <c r="I42" s="315">
        <v>31307</v>
      </c>
      <c r="J42" s="315">
        <v>30357</v>
      </c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</row>
    <row r="43" spans="1:22">
      <c r="A43" s="247" t="s">
        <v>576</v>
      </c>
      <c r="B43" s="436">
        <v>160.58462900000001</v>
      </c>
      <c r="C43" s="424">
        <v>158</v>
      </c>
      <c r="D43" s="315">
        <v>152</v>
      </c>
      <c r="E43" s="315">
        <v>157</v>
      </c>
      <c r="F43" s="315">
        <v>140</v>
      </c>
      <c r="G43" s="315">
        <v>111</v>
      </c>
      <c r="H43" s="315">
        <v>112</v>
      </c>
      <c r="I43" s="315">
        <v>120</v>
      </c>
      <c r="J43" s="315">
        <v>116</v>
      </c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</row>
    <row r="44" spans="1:22">
      <c r="A44" s="247" t="s">
        <v>577</v>
      </c>
      <c r="B44" s="436">
        <v>1609.4844210000001</v>
      </c>
      <c r="C44" s="424">
        <v>1623</v>
      </c>
      <c r="D44" s="315">
        <v>1533</v>
      </c>
      <c r="E44" s="315">
        <v>1759</v>
      </c>
      <c r="F44" s="315">
        <v>1872</v>
      </c>
      <c r="G44" s="315">
        <v>1893</v>
      </c>
      <c r="H44" s="315">
        <v>1953</v>
      </c>
      <c r="I44" s="315">
        <v>2049</v>
      </c>
      <c r="J44" s="315">
        <v>1997</v>
      </c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</row>
    <row r="45" spans="1:22">
      <c r="A45" s="247" t="s">
        <v>427</v>
      </c>
      <c r="B45" s="450">
        <v>0</v>
      </c>
      <c r="C45" s="422">
        <v>0</v>
      </c>
      <c r="D45" s="315">
        <v>0</v>
      </c>
      <c r="E45" s="315">
        <v>0</v>
      </c>
      <c r="F45" s="315">
        <v>0</v>
      </c>
      <c r="G45" s="315">
        <v>0</v>
      </c>
      <c r="H45" s="315">
        <v>0</v>
      </c>
      <c r="I45" s="315">
        <v>0</v>
      </c>
      <c r="J45" s="315">
        <v>0</v>
      </c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1:22">
      <c r="A46" s="452" t="s">
        <v>631</v>
      </c>
      <c r="B46" s="417">
        <f>SUM(B38:B45)</f>
        <v>94877.817327000012</v>
      </c>
      <c r="C46" s="425">
        <f t="shared" ref="C46:J46" si="2">SUM(C38:C45)</f>
        <v>92049.078191000008</v>
      </c>
      <c r="D46" s="425">
        <f t="shared" si="2"/>
        <v>90789.210901000013</v>
      </c>
      <c r="E46" s="425">
        <f t="shared" si="2"/>
        <v>90896.354355999996</v>
      </c>
      <c r="F46" s="425">
        <f t="shared" si="2"/>
        <v>89152</v>
      </c>
      <c r="G46" s="425">
        <f t="shared" si="2"/>
        <v>85248</v>
      </c>
      <c r="H46" s="425">
        <f t="shared" si="2"/>
        <v>84502</v>
      </c>
      <c r="I46" s="425">
        <f t="shared" si="2"/>
        <v>85821</v>
      </c>
      <c r="J46" s="425">
        <f t="shared" si="2"/>
        <v>84749</v>
      </c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</row>
    <row r="47" spans="1:22">
      <c r="A47" s="252"/>
      <c r="B47" s="322"/>
      <c r="C47" s="383"/>
      <c r="D47" s="383"/>
      <c r="E47" s="321"/>
      <c r="F47" s="321"/>
      <c r="G47" s="321"/>
      <c r="H47" s="321"/>
      <c r="I47" s="321"/>
      <c r="J47" s="321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</row>
    <row r="48" spans="1:22">
      <c r="A48" s="251" t="s">
        <v>578</v>
      </c>
      <c r="B48" s="436">
        <v>29.495363999999999</v>
      </c>
      <c r="C48" s="421">
        <v>22.108288999999999</v>
      </c>
      <c r="D48" s="315">
        <v>53.549053999999998</v>
      </c>
      <c r="E48" s="315">
        <v>33.502049</v>
      </c>
      <c r="F48" s="315">
        <v>26</v>
      </c>
      <c r="G48" s="315">
        <v>35</v>
      </c>
      <c r="H48" s="315">
        <v>47</v>
      </c>
      <c r="I48" s="315">
        <v>43</v>
      </c>
      <c r="J48" s="315">
        <v>43</v>
      </c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</row>
    <row r="49" spans="1:22">
      <c r="A49" s="251" t="s">
        <v>579</v>
      </c>
      <c r="B49" s="436">
        <v>287.89506999999998</v>
      </c>
      <c r="C49" s="421">
        <v>243.97356099999999</v>
      </c>
      <c r="D49" s="315">
        <v>176.27748600000001</v>
      </c>
      <c r="E49" s="315">
        <v>554.11154499999998</v>
      </c>
      <c r="F49" s="315">
        <v>222</v>
      </c>
      <c r="G49" s="315">
        <v>426</v>
      </c>
      <c r="H49" s="315">
        <v>246</v>
      </c>
      <c r="I49" s="315">
        <v>230</v>
      </c>
      <c r="J49" s="315">
        <v>277</v>
      </c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</row>
    <row r="50" spans="1:22">
      <c r="A50" s="251" t="s">
        <v>428</v>
      </c>
      <c r="B50" s="436">
        <v>1967.161601</v>
      </c>
      <c r="C50" s="421">
        <f>1330.609209</f>
        <v>1330.609209</v>
      </c>
      <c r="D50" s="315">
        <f>1453.206925</f>
        <v>1453.206925</v>
      </c>
      <c r="E50" s="315">
        <f>1739.379261</f>
        <v>1739.379261</v>
      </c>
      <c r="F50" s="315">
        <v>1818</v>
      </c>
      <c r="G50" s="315">
        <f>2440</f>
        <v>2440</v>
      </c>
      <c r="H50" s="315">
        <v>1258</v>
      </c>
      <c r="I50" s="315">
        <v>1388</v>
      </c>
      <c r="J50" s="315">
        <v>1042</v>
      </c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</row>
    <row r="51" spans="1:22">
      <c r="A51" s="251" t="s">
        <v>580</v>
      </c>
      <c r="B51" s="436">
        <v>11905.615100000001</v>
      </c>
      <c r="C51" s="421">
        <f>11443.061577-48</f>
        <v>11395.061577</v>
      </c>
      <c r="D51" s="315">
        <f>11657.860734-43</f>
        <v>11614.860734</v>
      </c>
      <c r="E51" s="315">
        <f>10703.067547-38</f>
        <v>10665.067547000001</v>
      </c>
      <c r="F51" s="315">
        <v>10553</v>
      </c>
      <c r="G51" s="315">
        <f>10688-34</f>
        <v>10654</v>
      </c>
      <c r="H51" s="315">
        <f>10839-33</f>
        <v>10806</v>
      </c>
      <c r="I51" s="315">
        <f>9942-37</f>
        <v>9905</v>
      </c>
      <c r="J51" s="315">
        <f>10408-40</f>
        <v>10368</v>
      </c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</row>
    <row r="52" spans="1:22">
      <c r="A52" s="251" t="s">
        <v>581</v>
      </c>
      <c r="B52" s="436">
        <v>4629.799352</v>
      </c>
      <c r="C52" s="421">
        <v>4858.9677069999998</v>
      </c>
      <c r="D52" s="315">
        <v>5014.5210699999998</v>
      </c>
      <c r="E52" s="315">
        <v>5066.7036239999998</v>
      </c>
      <c r="F52" s="315">
        <v>4472</v>
      </c>
      <c r="G52" s="315">
        <v>4806</v>
      </c>
      <c r="H52" s="315">
        <v>4810</v>
      </c>
      <c r="I52" s="315">
        <v>4682</v>
      </c>
      <c r="J52" s="315">
        <v>4147</v>
      </c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</row>
    <row r="53" spans="1:22">
      <c r="A53" s="251" t="s">
        <v>582</v>
      </c>
      <c r="B53" s="436">
        <v>652.40631699999994</v>
      </c>
      <c r="C53" s="421">
        <v>592.47300900000005</v>
      </c>
      <c r="D53" s="315">
        <v>637.83440800000005</v>
      </c>
      <c r="E53" s="315">
        <v>481.13770499999998</v>
      </c>
      <c r="F53" s="315">
        <v>555</v>
      </c>
      <c r="G53" s="315">
        <v>586</v>
      </c>
      <c r="H53" s="315">
        <v>570</v>
      </c>
      <c r="I53" s="315">
        <v>679</v>
      </c>
      <c r="J53" s="315">
        <v>881</v>
      </c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</row>
    <row r="54" spans="1:22">
      <c r="A54" s="251" t="s">
        <v>583</v>
      </c>
      <c r="B54" s="436">
        <v>48.782885999999998</v>
      </c>
      <c r="C54">
        <v>48</v>
      </c>
      <c r="D54">
        <v>43</v>
      </c>
      <c r="E54">
        <v>38</v>
      </c>
      <c r="F54" s="315">
        <v>35</v>
      </c>
      <c r="G54">
        <v>34</v>
      </c>
      <c r="H54">
        <v>33</v>
      </c>
      <c r="I54">
        <v>37</v>
      </c>
      <c r="J54">
        <v>40</v>
      </c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</row>
    <row r="55" spans="1:22">
      <c r="A55" s="251" t="s">
        <v>584</v>
      </c>
      <c r="B55" s="436">
        <v>468.57826999999997</v>
      </c>
      <c r="C55">
        <v>466</v>
      </c>
      <c r="D55">
        <v>488</v>
      </c>
      <c r="E55">
        <v>498</v>
      </c>
      <c r="F55" s="315">
        <v>545</v>
      </c>
      <c r="G55">
        <v>525</v>
      </c>
      <c r="H55">
        <v>548</v>
      </c>
      <c r="I55">
        <v>481</v>
      </c>
      <c r="J55">
        <v>476</v>
      </c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</row>
    <row r="56" spans="1:22">
      <c r="A56" s="251" t="s">
        <v>342</v>
      </c>
      <c r="B56" s="436">
        <v>2774.8350719999999</v>
      </c>
      <c r="C56" s="421">
        <v>2715.7226540000001</v>
      </c>
      <c r="D56" s="315">
        <v>2640.4546879999998</v>
      </c>
      <c r="E56" s="315">
        <v>2614.9345939999998</v>
      </c>
      <c r="F56" s="315">
        <v>1997</v>
      </c>
      <c r="G56" s="315">
        <v>2076</v>
      </c>
      <c r="H56" s="315">
        <v>2170</v>
      </c>
      <c r="I56" s="315">
        <v>2665</v>
      </c>
      <c r="J56" s="315">
        <v>2524</v>
      </c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</row>
    <row r="57" spans="1:22">
      <c r="A57" s="251" t="s">
        <v>585</v>
      </c>
      <c r="B57" s="436">
        <v>1.90984</v>
      </c>
      <c r="C57" s="421">
        <v>1.8848800000000001</v>
      </c>
      <c r="D57" s="315">
        <v>1.8610139999999999</v>
      </c>
      <c r="E57" s="315">
        <v>1.8446180000000001</v>
      </c>
      <c r="F57" s="315">
        <v>16</v>
      </c>
      <c r="G57" s="315">
        <v>192</v>
      </c>
      <c r="H57" s="315">
        <v>192</v>
      </c>
      <c r="I57" s="315">
        <v>192</v>
      </c>
      <c r="J57" s="315">
        <v>196</v>
      </c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</row>
    <row r="58" spans="1:22">
      <c r="A58" s="251" t="s">
        <v>427</v>
      </c>
      <c r="B58" s="436">
        <v>5475.6549969999996</v>
      </c>
      <c r="C58" s="421">
        <f>6105.727131-466</f>
        <v>5639.7271309999996</v>
      </c>
      <c r="D58" s="315">
        <f>6140.539685-488</f>
        <v>5652.5396849999997</v>
      </c>
      <c r="E58" s="315">
        <f>6851.068335-498</f>
        <v>6353.0683349999999</v>
      </c>
      <c r="F58" s="315">
        <f>6834-545</f>
        <v>6289</v>
      </c>
      <c r="G58" s="315">
        <f>6815-525</f>
        <v>6290</v>
      </c>
      <c r="H58" s="315">
        <f>6772-548</f>
        <v>6224</v>
      </c>
      <c r="I58" s="315">
        <f>6641-481</f>
        <v>6160</v>
      </c>
      <c r="J58" s="315">
        <f>6494-476</f>
        <v>6018</v>
      </c>
      <c r="P58" s="305"/>
      <c r="Q58" s="305"/>
      <c r="R58" s="305"/>
      <c r="S58" s="305"/>
      <c r="T58" s="305"/>
      <c r="U58" s="305"/>
      <c r="V58" s="305"/>
    </row>
    <row r="59" spans="1:22" ht="17.25">
      <c r="A59" s="251" t="s">
        <v>590</v>
      </c>
      <c r="B59" s="436">
        <v>9089.7143610000003</v>
      </c>
      <c r="C59" s="421">
        <v>5406.2576689999996</v>
      </c>
      <c r="D59" s="315">
        <v>5231.9223529999999</v>
      </c>
      <c r="E59" s="315">
        <v>5475.293627</v>
      </c>
      <c r="F59" s="315">
        <v>4930</v>
      </c>
      <c r="G59" s="315">
        <v>3785</v>
      </c>
      <c r="H59" s="315">
        <v>3844</v>
      </c>
      <c r="I59" s="315">
        <v>3832</v>
      </c>
      <c r="J59" s="315">
        <v>3811</v>
      </c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</row>
    <row r="60" spans="1:22">
      <c r="A60" s="248" t="s">
        <v>632</v>
      </c>
      <c r="B60" s="417">
        <f>SUM(B48:B59)</f>
        <v>37331.848230000003</v>
      </c>
      <c r="C60" s="425">
        <f t="shared" ref="C60:J60" si="3">SUM(C48:C59)</f>
        <v>32720.785686000003</v>
      </c>
      <c r="D60" s="425">
        <f t="shared" si="3"/>
        <v>33008.027416999998</v>
      </c>
      <c r="E60" s="425">
        <f t="shared" si="3"/>
        <v>33521.042905000002</v>
      </c>
      <c r="F60" s="425">
        <f t="shared" si="3"/>
        <v>31458</v>
      </c>
      <c r="G60" s="425">
        <f t="shared" si="3"/>
        <v>31849</v>
      </c>
      <c r="H60" s="425">
        <f t="shared" si="3"/>
        <v>30748</v>
      </c>
      <c r="I60" s="425">
        <f t="shared" si="3"/>
        <v>30294</v>
      </c>
      <c r="J60" s="425">
        <f t="shared" si="3"/>
        <v>29823</v>
      </c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</row>
    <row r="61" spans="1:22">
      <c r="A61" s="252"/>
      <c r="B61" s="434"/>
      <c r="C61" s="435"/>
      <c r="D61" s="435"/>
      <c r="E61" s="435"/>
      <c r="F61" s="435"/>
      <c r="G61" s="435"/>
      <c r="H61" s="435"/>
      <c r="I61" s="435"/>
      <c r="J61" s="43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</row>
    <row r="62" spans="1:22">
      <c r="A62" s="251" t="s">
        <v>586</v>
      </c>
      <c r="B62" s="436">
        <v>6.4397880000000001</v>
      </c>
      <c r="C62" s="435"/>
      <c r="D62" s="435"/>
      <c r="E62" s="435"/>
      <c r="F62" s="435"/>
      <c r="G62" s="435"/>
      <c r="H62" s="435"/>
      <c r="I62" s="435"/>
      <c r="J62" s="43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</row>
    <row r="63" spans="1:22">
      <c r="A63" s="251" t="s">
        <v>587</v>
      </c>
      <c r="B63" s="436">
        <v>68.556912999999994</v>
      </c>
      <c r="C63" s="435"/>
      <c r="D63" s="435"/>
      <c r="E63" s="435"/>
      <c r="F63" s="435"/>
      <c r="G63" s="435"/>
      <c r="H63" s="435"/>
      <c r="I63" s="435"/>
      <c r="J63" s="43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</row>
    <row r="64" spans="1:22">
      <c r="A64" s="255" t="s">
        <v>617</v>
      </c>
      <c r="B64" s="436">
        <v>17.773987999999999</v>
      </c>
      <c r="C64" s="384"/>
      <c r="D64" s="384"/>
      <c r="E64" s="321"/>
      <c r="F64" s="321"/>
      <c r="G64" s="321"/>
      <c r="H64" s="321"/>
      <c r="I64" s="321"/>
      <c r="J64" s="321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</row>
    <row r="65" spans="1:22">
      <c r="A65" s="251" t="s">
        <v>429</v>
      </c>
      <c r="B65" s="436">
        <v>752.53510000000006</v>
      </c>
      <c r="C65" s="421">
        <v>389.93753800000002</v>
      </c>
      <c r="D65" s="315">
        <v>384.02513800000003</v>
      </c>
      <c r="E65" s="315">
        <v>461.20347500000003</v>
      </c>
      <c r="F65" s="315">
        <v>416</v>
      </c>
      <c r="G65" s="315">
        <v>501</v>
      </c>
      <c r="H65" s="315">
        <v>351.91980866760002</v>
      </c>
      <c r="I65" s="315">
        <v>336</v>
      </c>
      <c r="J65" s="315">
        <v>259</v>
      </c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</row>
    <row r="66" spans="1:22">
      <c r="A66" s="251" t="s">
        <v>430</v>
      </c>
      <c r="B66" s="436">
        <v>13242.616212999999</v>
      </c>
      <c r="C66" s="421">
        <v>11227.364388</v>
      </c>
      <c r="D66" s="315">
        <v>11217.103274999999</v>
      </c>
      <c r="E66" s="315">
        <v>11223.169862999999</v>
      </c>
      <c r="F66" s="315">
        <v>11121</v>
      </c>
      <c r="G66" s="315">
        <v>10621</v>
      </c>
      <c r="H66" s="315">
        <v>10594.585419471599</v>
      </c>
      <c r="I66" s="315">
        <v>10554</v>
      </c>
      <c r="J66" s="315">
        <v>10587</v>
      </c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</row>
    <row r="67" spans="1:22" ht="17.25">
      <c r="A67" s="251" t="s">
        <v>589</v>
      </c>
      <c r="B67" s="436">
        <v>73.868359999999996</v>
      </c>
      <c r="C67" s="421">
        <v>1904.0142960000001</v>
      </c>
      <c r="D67" s="315">
        <v>1766.653196</v>
      </c>
      <c r="E67" s="315">
        <v>583.40226700000005</v>
      </c>
      <c r="F67" s="315">
        <v>2177</v>
      </c>
      <c r="G67" s="315">
        <v>3383</v>
      </c>
      <c r="H67" s="315">
        <v>3421.8037039999999</v>
      </c>
      <c r="I67" s="315">
        <v>2229</v>
      </c>
      <c r="J67" s="315">
        <v>2563</v>
      </c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</row>
    <row r="68" spans="1:22">
      <c r="A68" s="248" t="s">
        <v>633</v>
      </c>
      <c r="B68" s="417">
        <f>SUM(B46:B67)-B60</f>
        <v>146371.455919</v>
      </c>
      <c r="C68" s="425">
        <f t="shared" ref="C68:J68" si="4">SUM(C46:C67)-C60</f>
        <v>138291.18009899999</v>
      </c>
      <c r="D68" s="425">
        <f t="shared" si="4"/>
        <v>137165.01992700002</v>
      </c>
      <c r="E68" s="425">
        <f t="shared" si="4"/>
        <v>136685.17286599998</v>
      </c>
      <c r="F68" s="425">
        <f t="shared" si="4"/>
        <v>134324</v>
      </c>
      <c r="G68" s="425">
        <f t="shared" si="4"/>
        <v>131602</v>
      </c>
      <c r="H68" s="425">
        <f t="shared" si="4"/>
        <v>129618.30893213919</v>
      </c>
      <c r="I68" s="425">
        <f t="shared" si="4"/>
        <v>129234</v>
      </c>
      <c r="J68" s="425">
        <f t="shared" si="4"/>
        <v>127981</v>
      </c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</row>
    <row r="69" spans="1:22">
      <c r="A69" s="252"/>
      <c r="B69" s="322"/>
      <c r="C69" s="383"/>
      <c r="D69" s="383"/>
      <c r="E69" s="321"/>
      <c r="F69" s="321"/>
      <c r="G69" s="321"/>
      <c r="H69" s="321"/>
      <c r="I69" s="321"/>
      <c r="J69" s="321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</row>
    <row r="70" spans="1:22">
      <c r="A70" s="251" t="s">
        <v>431</v>
      </c>
      <c r="B70" s="436">
        <v>6586.7155163549996</v>
      </c>
      <c r="C70" s="421">
        <v>6223.0803252299993</v>
      </c>
      <c r="D70" s="421">
        <v>6172.42374621</v>
      </c>
      <c r="E70" s="315">
        <v>6150.7962458099992</v>
      </c>
      <c r="F70" s="315">
        <v>6045</v>
      </c>
      <c r="G70" s="315">
        <v>5922.0360000000001</v>
      </c>
      <c r="H70" s="315">
        <v>5832.8239019462635</v>
      </c>
      <c r="I70" s="315">
        <v>5815.53</v>
      </c>
      <c r="J70" s="315">
        <v>5759.1449999999995</v>
      </c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</row>
    <row r="71" spans="1:22">
      <c r="A71" s="252" t="s">
        <v>432</v>
      </c>
      <c r="B71" s="436"/>
      <c r="C71" s="51"/>
      <c r="D71" s="51"/>
      <c r="E71" s="315"/>
      <c r="F71" s="315"/>
      <c r="G71" s="315"/>
      <c r="H71" s="315"/>
      <c r="I71" s="315"/>
      <c r="J71" s="31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</row>
    <row r="72" spans="1:22">
      <c r="A72" s="251" t="s">
        <v>433</v>
      </c>
      <c r="B72" s="436">
        <v>3659.2863979750005</v>
      </c>
      <c r="C72" s="421">
        <v>3457.2668473500003</v>
      </c>
      <c r="D72" s="421">
        <v>3429.1243034500003</v>
      </c>
      <c r="E72" s="315">
        <v>3417.1090254500004</v>
      </c>
      <c r="F72" s="315">
        <v>3358</v>
      </c>
      <c r="G72" s="315">
        <v>3290.02</v>
      </c>
      <c r="H72" s="315">
        <v>3240.4577233034797</v>
      </c>
      <c r="I72" s="315">
        <v>3230.8500000000004</v>
      </c>
      <c r="J72" s="315">
        <v>3199.5250000000001</v>
      </c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</row>
    <row r="73" spans="1:22">
      <c r="A73" s="247" t="s">
        <v>434</v>
      </c>
      <c r="B73" s="436">
        <v>6528.1669339873997</v>
      </c>
      <c r="C73" s="421">
        <v>6167.7640556724009</v>
      </c>
      <c r="D73" s="421">
        <v>6117.5577573547998</v>
      </c>
      <c r="E73" s="315">
        <v>6109.7909375045992</v>
      </c>
      <c r="F73" s="315">
        <v>6014</v>
      </c>
      <c r="G73" s="315">
        <v>5922.0360000000001</v>
      </c>
      <c r="H73" s="315">
        <v>5832.8239019462635</v>
      </c>
      <c r="I73" s="315">
        <v>5815.53</v>
      </c>
      <c r="J73" s="315">
        <v>5759.1449999999995</v>
      </c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</row>
    <row r="74" spans="1:22">
      <c r="A74" s="251" t="s">
        <v>435</v>
      </c>
      <c r="B74" s="436">
        <v>3659.2863979750005</v>
      </c>
      <c r="C74" s="421">
        <v>3457.2668473500003</v>
      </c>
      <c r="D74" s="421">
        <v>3429.1243034500003</v>
      </c>
      <c r="E74" s="315">
        <v>3417.1090254500004</v>
      </c>
      <c r="F74" s="315">
        <v>2686</v>
      </c>
      <c r="G74" s="315">
        <v>1974.0119999999999</v>
      </c>
      <c r="H74" s="315">
        <v>1944.2746339820878</v>
      </c>
      <c r="I74" s="315">
        <v>1292.3399999999999</v>
      </c>
      <c r="J74" s="315">
        <v>1279.81</v>
      </c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</row>
    <row r="75" spans="1:22">
      <c r="A75" s="251" t="s">
        <v>436</v>
      </c>
      <c r="B75" s="436">
        <v>13846.739729937401</v>
      </c>
      <c r="C75" s="421">
        <v>13082.2977503724</v>
      </c>
      <c r="D75" s="421">
        <v>12975.8063642548</v>
      </c>
      <c r="E75" s="315">
        <v>12944.008988404601</v>
      </c>
      <c r="F75" s="315">
        <v>12058</v>
      </c>
      <c r="G75" s="315">
        <v>11186.067999999999</v>
      </c>
      <c r="H75" s="315">
        <v>11017.556259231831</v>
      </c>
      <c r="I75" s="315">
        <v>10338.720000000001</v>
      </c>
      <c r="J75" s="315">
        <v>10238.48</v>
      </c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</row>
    <row r="76" spans="1:22">
      <c r="A76" s="307" t="s">
        <v>437</v>
      </c>
      <c r="B76" s="436">
        <v>5343.6013732775991</v>
      </c>
      <c r="C76" s="421">
        <v>5423.5037512074568</v>
      </c>
      <c r="D76" s="421">
        <v>5307.9626985351997</v>
      </c>
      <c r="E76" s="315">
        <v>4714.9932977854023</v>
      </c>
      <c r="F76" s="315">
        <v>5302</v>
      </c>
      <c r="G76" s="315">
        <v>6338.7036879999996</v>
      </c>
      <c r="H76" s="315">
        <v>6323.6198388219054</v>
      </c>
      <c r="I76" s="315">
        <v>6596.75</v>
      </c>
      <c r="J76" s="315">
        <v>6264.375</v>
      </c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</row>
    <row r="77" spans="1:22">
      <c r="A77" s="251"/>
      <c r="B77" s="90"/>
      <c r="C77" s="385"/>
      <c r="D77" s="385"/>
      <c r="E77" s="385"/>
      <c r="F77" s="78"/>
      <c r="G77" s="78"/>
      <c r="H77" s="78"/>
      <c r="I77" s="78"/>
      <c r="J77" s="78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</row>
    <row r="78" spans="1:22">
      <c r="A78" s="256" t="s">
        <v>438</v>
      </c>
      <c r="B78" s="317">
        <v>0.1761071272928697</v>
      </c>
      <c r="C78" s="386">
        <v>0.17881814536361706</v>
      </c>
      <c r="D78" s="386">
        <v>0.17829765447985454</v>
      </c>
      <c r="E78" s="386">
        <v>0.17419548479920452</v>
      </c>
      <c r="F78" s="318">
        <v>0.1742411952812471</v>
      </c>
      <c r="G78" s="318">
        <v>0.17816614859484137</v>
      </c>
      <c r="H78" s="318">
        <v>0.17878647076110671</v>
      </c>
      <c r="I78" s="79">
        <v>0.17604500363681383</v>
      </c>
      <c r="J78" s="80">
        <v>0.17394769536103016</v>
      </c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</row>
    <row r="79" spans="1:22">
      <c r="A79" s="256" t="s">
        <v>439</v>
      </c>
      <c r="B79" s="317">
        <v>0.19719531383593547</v>
      </c>
      <c r="C79" s="386">
        <v>0.20109125951707726</v>
      </c>
      <c r="D79" s="386">
        <v>0.19896614412273325</v>
      </c>
      <c r="E79" s="386">
        <v>0.19051313862140207</v>
      </c>
      <c r="F79" s="318">
        <v>0.18755416201782732</v>
      </c>
      <c r="G79" s="318">
        <v>0.19177168898669308</v>
      </c>
      <c r="H79" s="318">
        <v>0.19260396317213382</v>
      </c>
      <c r="I79" s="79">
        <v>0.19101010569973845</v>
      </c>
      <c r="J79" s="80">
        <v>0.18880927637696221</v>
      </c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</row>
    <row r="80" spans="1:22">
      <c r="A80" s="257" t="s">
        <v>440</v>
      </c>
      <c r="B80" s="319">
        <v>0.21580225295463332</v>
      </c>
      <c r="C80" s="387">
        <v>0.22029718226813585</v>
      </c>
      <c r="D80" s="387">
        <v>0.21887526894836687</v>
      </c>
      <c r="E80" s="387">
        <v>0.21047394159607966</v>
      </c>
      <c r="F80" s="318">
        <v>0.20306738888393117</v>
      </c>
      <c r="G80" s="318">
        <v>0.20764545267202023</v>
      </c>
      <c r="H80" s="318">
        <v>0.20868965366738312</v>
      </c>
      <c r="I80" s="79">
        <v>0.20712041722766455</v>
      </c>
      <c r="J80" s="80">
        <v>0.20477258343035296</v>
      </c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</row>
    <row r="81" spans="1:22">
      <c r="A81" s="257" t="s">
        <v>441</v>
      </c>
      <c r="B81" s="319">
        <v>7.1900000000000006E-2</v>
      </c>
      <c r="C81" s="387">
        <v>7.1199999999999999E-2</v>
      </c>
      <c r="D81" s="387">
        <v>6.9839999999999999E-2</v>
      </c>
      <c r="E81" s="387">
        <v>6.7699999999999996E-2</v>
      </c>
      <c r="F81" s="318">
        <v>6.8500000000000005E-2</v>
      </c>
      <c r="G81" s="318">
        <v>6.83E-2</v>
      </c>
      <c r="H81" s="318">
        <v>7.0999999999999994E-2</v>
      </c>
      <c r="I81" s="79">
        <v>7.0499999999999993E-2</v>
      </c>
      <c r="J81" s="80">
        <v>7.1400000000000005E-2</v>
      </c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</row>
    <row r="82" spans="1:22"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</row>
    <row r="84" spans="1:22">
      <c r="A84" s="451" t="s">
        <v>620</v>
      </c>
    </row>
    <row r="85" spans="1:22">
      <c r="A85" s="451" t="s">
        <v>621</v>
      </c>
    </row>
    <row r="86" spans="1:22">
      <c r="A86" s="451" t="s">
        <v>622</v>
      </c>
    </row>
    <row r="87" spans="1:22">
      <c r="A87" s="451" t="s">
        <v>623</v>
      </c>
    </row>
    <row r="88" spans="1:22">
      <c r="A88" s="451" t="s">
        <v>624</v>
      </c>
    </row>
    <row r="89" spans="1:22">
      <c r="A89" s="451" t="s">
        <v>625</v>
      </c>
    </row>
    <row r="90" spans="1:22">
      <c r="A90" s="451" t="s">
        <v>626</v>
      </c>
    </row>
  </sheetData>
  <phoneticPr fontId="28" type="noConversion"/>
  <pageMargins left="0.7" right="0.7" top="0.75" bottom="0.75" header="0.3" footer="0.3"/>
  <pageSetup paperSize="9" scale="53" orientation="portrait" r:id="rId1"/>
  <headerFooter>
    <oddHeader xml:space="preserve">&amp;RFactbook - SpareBank 1 SR-Bank Group </oddHeader>
    <oddFooter>&amp;R&amp;P av &amp;N</oddFooter>
  </headerFooter>
  <colBreaks count="1" manualBreakCount="1">
    <brk id="10" max="7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92B1-EC31-4D04-B76B-6166F1665972}">
  <dimension ref="A2:P18"/>
  <sheetViews>
    <sheetView showGridLines="0" workbookViewId="0">
      <selection activeCell="B8" sqref="B8"/>
    </sheetView>
  </sheetViews>
  <sheetFormatPr baseColWidth="10" defaultColWidth="11.42578125" defaultRowHeight="15"/>
  <cols>
    <col min="1" max="1" width="43.42578125" bestFit="1" customWidth="1"/>
    <col min="2" max="8" width="11.7109375" customWidth="1"/>
  </cols>
  <sheetData>
    <row r="2" spans="1:16" ht="18.75">
      <c r="A2" s="55" t="s">
        <v>202</v>
      </c>
      <c r="B2" s="55"/>
      <c r="C2" s="269"/>
    </row>
    <row r="3" spans="1:16" ht="14.25" customHeight="1">
      <c r="A3" s="55"/>
      <c r="B3" s="55"/>
      <c r="C3" s="269"/>
    </row>
    <row r="4" spans="1:16" ht="15.75" customHeight="1">
      <c r="A4" t="s">
        <v>442</v>
      </c>
      <c r="B4" s="55"/>
      <c r="C4" s="269"/>
    </row>
    <row r="5" spans="1:16" ht="18.75">
      <c r="A5" t="s">
        <v>443</v>
      </c>
      <c r="B5" s="55"/>
    </row>
    <row r="6" spans="1:16" ht="18.75">
      <c r="B6" s="55"/>
    </row>
    <row r="7" spans="1:16">
      <c r="A7" s="246" t="s">
        <v>205</v>
      </c>
      <c r="B7" s="65" t="s">
        <v>514</v>
      </c>
      <c r="C7" s="15" t="s">
        <v>492</v>
      </c>
      <c r="D7" s="15" t="s">
        <v>213</v>
      </c>
      <c r="E7" s="15" t="s">
        <v>23</v>
      </c>
      <c r="F7" s="15" t="s">
        <v>24</v>
      </c>
      <c r="G7" s="15" t="s">
        <v>25</v>
      </c>
      <c r="H7" s="15" t="s">
        <v>26</v>
      </c>
    </row>
    <row r="8" spans="1:16">
      <c r="A8" t="s">
        <v>444</v>
      </c>
      <c r="B8" s="285">
        <v>37607</v>
      </c>
      <c r="C8" s="284">
        <v>31269</v>
      </c>
      <c r="D8" s="284">
        <v>33163</v>
      </c>
      <c r="E8" s="284">
        <v>35161</v>
      </c>
      <c r="F8" s="284">
        <v>34509</v>
      </c>
      <c r="G8" s="32">
        <v>37000000000</v>
      </c>
      <c r="H8" s="32">
        <v>34000000000</v>
      </c>
      <c r="I8" s="284"/>
      <c r="J8" s="284"/>
      <c r="K8" s="284"/>
      <c r="L8" s="284"/>
      <c r="M8" s="284"/>
      <c r="N8" s="284"/>
      <c r="O8" s="284"/>
      <c r="P8" s="284"/>
    </row>
    <row r="9" spans="1:16">
      <c r="A9" t="s">
        <v>445</v>
      </c>
      <c r="B9" s="285">
        <v>6765</v>
      </c>
      <c r="C9" s="284">
        <v>5474</v>
      </c>
      <c r="D9" s="284">
        <v>4962</v>
      </c>
      <c r="E9" s="284">
        <v>4311</v>
      </c>
      <c r="F9" s="284">
        <v>3943</v>
      </c>
      <c r="G9" s="32">
        <v>1696743140.0799999</v>
      </c>
      <c r="H9" s="32">
        <v>1342992873.0999999</v>
      </c>
      <c r="I9" s="284"/>
      <c r="J9" s="284"/>
      <c r="K9" s="284"/>
      <c r="L9" s="284"/>
      <c r="M9" s="284"/>
      <c r="N9" s="284"/>
      <c r="O9" s="284"/>
      <c r="P9" s="284"/>
    </row>
    <row r="10" spans="1:16">
      <c r="A10" t="s">
        <v>446</v>
      </c>
      <c r="B10" s="285">
        <v>4323</v>
      </c>
      <c r="C10" s="284">
        <v>3753</v>
      </c>
      <c r="D10" s="284">
        <v>3463</v>
      </c>
      <c r="E10" s="284">
        <v>2959</v>
      </c>
      <c r="F10" s="284">
        <v>2429</v>
      </c>
      <c r="G10" s="32">
        <v>2358740954.9899998</v>
      </c>
      <c r="H10" s="32">
        <v>2503405264.1999998</v>
      </c>
      <c r="I10" s="284"/>
      <c r="J10" s="284"/>
      <c r="K10" s="284"/>
      <c r="L10" s="284"/>
      <c r="M10" s="284"/>
      <c r="N10" s="284"/>
      <c r="O10" s="284"/>
      <c r="P10" s="284"/>
    </row>
    <row r="11" spans="1:16">
      <c r="A11" t="s">
        <v>447</v>
      </c>
      <c r="B11" s="391">
        <v>1932</v>
      </c>
      <c r="C11" s="347">
        <v>2460</v>
      </c>
      <c r="D11" s="284">
        <v>2543</v>
      </c>
      <c r="E11" s="284">
        <v>1268</v>
      </c>
      <c r="F11" s="284">
        <v>1143</v>
      </c>
      <c r="G11" s="32">
        <v>544103535.12</v>
      </c>
      <c r="H11" s="32">
        <v>544073250.42999995</v>
      </c>
      <c r="I11" s="284"/>
      <c r="J11" s="284"/>
      <c r="K11" s="284"/>
      <c r="L11" s="284"/>
      <c r="M11" s="284"/>
      <c r="N11" s="284"/>
      <c r="O11" s="284"/>
      <c r="P11" s="284"/>
    </row>
    <row r="12" spans="1:16">
      <c r="A12" t="s">
        <v>448</v>
      </c>
      <c r="B12" s="285">
        <v>236</v>
      </c>
      <c r="C12" s="284">
        <v>274</v>
      </c>
      <c r="D12" s="284">
        <v>269</v>
      </c>
      <c r="E12" s="284">
        <v>165</v>
      </c>
      <c r="F12" s="284">
        <v>260</v>
      </c>
      <c r="G12" s="32">
        <v>184076397.75999999</v>
      </c>
      <c r="H12" s="32">
        <v>184157947.61000001</v>
      </c>
      <c r="I12" s="284"/>
      <c r="J12" s="284"/>
      <c r="K12" s="284"/>
      <c r="L12" s="284"/>
      <c r="M12" s="284"/>
      <c r="N12" s="284"/>
      <c r="O12" s="284"/>
      <c r="P12" s="284"/>
    </row>
    <row r="13" spans="1:16">
      <c r="A13" t="s">
        <v>449</v>
      </c>
      <c r="B13" s="285">
        <v>626</v>
      </c>
      <c r="C13" s="284">
        <v>632</v>
      </c>
      <c r="D13" s="284">
        <v>648</v>
      </c>
      <c r="E13" s="284">
        <v>627</v>
      </c>
      <c r="F13" s="284"/>
      <c r="G13" s="32"/>
      <c r="H13" s="32"/>
      <c r="I13" s="284"/>
      <c r="J13" s="284"/>
      <c r="K13" s="284"/>
      <c r="L13" s="284"/>
      <c r="M13" s="284"/>
      <c r="N13" s="284"/>
      <c r="O13" s="284"/>
      <c r="P13" s="284"/>
    </row>
    <row r="14" spans="1:16">
      <c r="A14" t="s">
        <v>450</v>
      </c>
      <c r="B14" s="285">
        <v>547</v>
      </c>
      <c r="C14" s="284">
        <v>585</v>
      </c>
      <c r="D14" s="284">
        <v>459</v>
      </c>
      <c r="E14" s="284">
        <v>168</v>
      </c>
      <c r="F14" s="284"/>
      <c r="G14" s="32"/>
      <c r="H14" s="32"/>
      <c r="I14" s="284"/>
      <c r="J14" s="284"/>
      <c r="K14" s="284"/>
      <c r="L14" s="284"/>
      <c r="M14" s="284"/>
      <c r="N14" s="284"/>
      <c r="O14" s="284"/>
      <c r="P14" s="284"/>
    </row>
    <row r="15" spans="1:16">
      <c r="A15" t="s">
        <v>306</v>
      </c>
      <c r="B15" s="285">
        <v>291</v>
      </c>
      <c r="C15" s="284">
        <v>223</v>
      </c>
      <c r="D15" s="284"/>
      <c r="E15" s="284"/>
      <c r="F15" s="284"/>
      <c r="G15" s="32"/>
      <c r="H15" s="32"/>
      <c r="I15" s="284"/>
      <c r="J15" s="284"/>
      <c r="K15" s="284"/>
      <c r="L15" s="284"/>
      <c r="M15" s="284"/>
      <c r="N15" s="284"/>
      <c r="O15" s="284"/>
      <c r="P15" s="284"/>
    </row>
    <row r="16" spans="1:16">
      <c r="A16" s="8" t="s">
        <v>305</v>
      </c>
      <c r="B16" s="300">
        <v>52327</v>
      </c>
      <c r="C16" s="335">
        <v>44670</v>
      </c>
      <c r="D16" s="335">
        <v>45507</v>
      </c>
      <c r="E16" s="335">
        <v>44659</v>
      </c>
      <c r="F16" s="335">
        <v>42284</v>
      </c>
      <c r="G16" s="33">
        <v>41783664027.950005</v>
      </c>
      <c r="H16" s="33">
        <v>38574629335.339996</v>
      </c>
      <c r="I16" s="284"/>
      <c r="J16" s="284"/>
      <c r="K16" s="284"/>
      <c r="L16" s="284"/>
      <c r="M16" s="284"/>
      <c r="N16" s="284"/>
      <c r="O16" s="284"/>
      <c r="P16" s="284"/>
    </row>
    <row r="18" spans="3:4">
      <c r="C18" s="32"/>
      <c r="D18" s="32"/>
    </row>
  </sheetData>
  <pageMargins left="0.7" right="0.7" top="0.75" bottom="0.75" header="0.3" footer="0.3"/>
  <pageSetup paperSize="9" scale="63" orientation="portrait" r:id="rId1"/>
  <headerFooter>
    <oddHeader xml:space="preserve">&amp;RFactbook - SpareBank 1 SR-Bank Group </oddHeader>
    <oddFooter>&amp;R&amp;P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0297-133F-47F0-8C28-11ABB08A0CE8}">
  <dimension ref="B6:B14"/>
  <sheetViews>
    <sheetView showGridLines="0" workbookViewId="0">
      <selection activeCell="N52" sqref="N52"/>
    </sheetView>
  </sheetViews>
  <sheetFormatPr baseColWidth="10" defaultColWidth="11.42578125" defaultRowHeight="15"/>
  <cols>
    <col min="7" max="7" width="13.85546875" customWidth="1"/>
  </cols>
  <sheetData>
    <row r="6" spans="2:2" ht="36">
      <c r="B6" s="61" t="s">
        <v>155</v>
      </c>
    </row>
    <row r="8" spans="2:2" ht="18.75">
      <c r="B8" s="46" t="s">
        <v>451</v>
      </c>
    </row>
    <row r="10" spans="2:2" ht="18.75">
      <c r="B10" s="46" t="s">
        <v>452</v>
      </c>
    </row>
    <row r="12" spans="2:2" ht="18.75">
      <c r="B12" s="46" t="s">
        <v>453</v>
      </c>
    </row>
    <row r="14" spans="2:2" ht="18.75">
      <c r="B14" s="46" t="s">
        <v>454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2E4D0-63DF-4FE6-B748-3B2C8D4FB1F4}">
  <dimension ref="A2:U58"/>
  <sheetViews>
    <sheetView showGridLines="0" topLeftCell="A14" workbookViewId="0">
      <selection activeCell="N52" sqref="N52"/>
    </sheetView>
  </sheetViews>
  <sheetFormatPr baseColWidth="10" defaultColWidth="11.42578125" defaultRowHeight="15"/>
  <cols>
    <col min="1" max="1" width="48.42578125" customWidth="1"/>
    <col min="2" max="3" width="14.7109375" customWidth="1"/>
    <col min="4" max="4" width="13" customWidth="1"/>
    <col min="5" max="5" width="15.5703125" bestFit="1" customWidth="1"/>
    <col min="6" max="6" width="13.140625" customWidth="1"/>
    <col min="7" max="7" width="15.7109375" bestFit="1" customWidth="1"/>
    <col min="8" max="8" width="14.7109375" customWidth="1"/>
    <col min="9" max="9" width="13" customWidth="1"/>
    <col min="10" max="10" width="12.28515625" customWidth="1"/>
    <col min="11" max="12" width="14.7109375" customWidth="1"/>
    <col min="16" max="16" width="11.7109375" bestFit="1" customWidth="1"/>
  </cols>
  <sheetData>
    <row r="2" spans="1:7" ht="18.75">
      <c r="A2" s="55" t="s">
        <v>455</v>
      </c>
    </row>
    <row r="3" spans="1:7" ht="18.75">
      <c r="A3" s="55"/>
    </row>
    <row r="5" spans="1:7">
      <c r="A5" s="373">
        <v>45291</v>
      </c>
      <c r="B5" s="447" t="s">
        <v>456</v>
      </c>
      <c r="C5" s="304"/>
      <c r="D5" s="304"/>
      <c r="E5" s="304"/>
      <c r="F5" s="304"/>
      <c r="G5" s="304"/>
    </row>
    <row r="6" spans="1:7" ht="25.5">
      <c r="A6" s="94" t="s">
        <v>205</v>
      </c>
      <c r="B6" s="44" t="s">
        <v>162</v>
      </c>
      <c r="C6" s="63" t="s">
        <v>169</v>
      </c>
      <c r="D6" s="63" t="s">
        <v>174</v>
      </c>
      <c r="E6" s="63" t="s">
        <v>457</v>
      </c>
      <c r="F6" s="45" t="s">
        <v>458</v>
      </c>
      <c r="G6" s="265" t="s">
        <v>459</v>
      </c>
    </row>
    <row r="7" spans="1:7">
      <c r="A7" t="s" vm="8">
        <v>3</v>
      </c>
      <c r="B7" s="284">
        <v>2097.460083319997</v>
      </c>
      <c r="C7" s="284">
        <v>2245.751561539998</v>
      </c>
      <c r="D7" s="284">
        <v>955.59664911999812</v>
      </c>
      <c r="E7" s="284">
        <v>852.95997150000551</v>
      </c>
      <c r="F7" s="284">
        <v>-15.29148901000038</v>
      </c>
      <c r="G7" s="285">
        <v>6136.4767764699982</v>
      </c>
    </row>
    <row r="8" spans="1:7">
      <c r="A8" t="s" vm="9">
        <v>7</v>
      </c>
      <c r="B8" s="284">
        <v>651.75413051000055</v>
      </c>
      <c r="C8" s="284">
        <v>395.44854533999995</v>
      </c>
      <c r="D8" s="284">
        <v>139.59697082000002</v>
      </c>
      <c r="E8" s="284">
        <v>822.08795622999764</v>
      </c>
      <c r="F8" s="284">
        <v>-70.193228550000001</v>
      </c>
      <c r="G8" s="285">
        <v>1938.6943743499983</v>
      </c>
    </row>
    <row r="9" spans="1:7">
      <c r="A9" t="s" vm="10">
        <v>10</v>
      </c>
      <c r="B9" s="284">
        <v>18.85512108</v>
      </c>
      <c r="C9" s="284">
        <v>65.941245680000023</v>
      </c>
      <c r="D9" s="284">
        <v>34.420713550000002</v>
      </c>
      <c r="E9" s="284">
        <v>550.17418363001616</v>
      </c>
      <c r="F9" s="284">
        <v>4.5600020885467533E-6</v>
      </c>
      <c r="G9" s="285">
        <v>669.39126850001833</v>
      </c>
    </row>
    <row r="10" spans="1:7">
      <c r="A10" s="7" t="s">
        <v>11</v>
      </c>
      <c r="B10" s="287">
        <v>2768.0693349099979</v>
      </c>
      <c r="C10" s="287">
        <v>2707.1413525599978</v>
      </c>
      <c r="D10" s="287">
        <v>1129.6143334899982</v>
      </c>
      <c r="E10" s="287">
        <v>2225.2221113600194</v>
      </c>
      <c r="F10" s="287">
        <v>-85.484712999998294</v>
      </c>
      <c r="G10" s="286">
        <v>8744.5624193200147</v>
      </c>
    </row>
    <row r="11" spans="1:7">
      <c r="A11" t="s" vm="11">
        <v>117</v>
      </c>
      <c r="B11" s="284">
        <v>-717.54045688000019</v>
      </c>
      <c r="C11" s="284">
        <v>-218.54319998000011</v>
      </c>
      <c r="D11" s="284">
        <v>-140.08700582999995</v>
      </c>
      <c r="E11" s="284">
        <v>-2308.6435189799995</v>
      </c>
      <c r="F11" s="284">
        <v>85.484717559999993</v>
      </c>
      <c r="G11" s="285">
        <v>-3299.3294641099997</v>
      </c>
    </row>
    <row r="12" spans="1:7">
      <c r="A12" s="7" t="s">
        <v>12</v>
      </c>
      <c r="B12" s="287">
        <v>2050.5288780299979</v>
      </c>
      <c r="C12" s="287">
        <v>2488.5981525799975</v>
      </c>
      <c r="D12" s="287">
        <v>989.52732765999826</v>
      </c>
      <c r="E12" s="287">
        <v>-83.421407619980073</v>
      </c>
      <c r="F12" s="287">
        <v>4.5600016989055803E-6</v>
      </c>
      <c r="G12" s="286">
        <v>5445.2329552100146</v>
      </c>
    </row>
    <row r="13" spans="1:7">
      <c r="A13" t="s" vm="12">
        <v>219</v>
      </c>
      <c r="B13" s="284">
        <v>-4.4059491100000692</v>
      </c>
      <c r="C13" s="284">
        <v>299.31306359999957</v>
      </c>
      <c r="D13" s="284">
        <v>-62.722743560000097</v>
      </c>
      <c r="E13" s="284">
        <v>3.5100811146548949E-12</v>
      </c>
      <c r="F13" s="284">
        <v>0</v>
      </c>
      <c r="G13" s="285">
        <v>232.1843709300029</v>
      </c>
    </row>
    <row r="14" spans="1:7">
      <c r="A14" s="8" t="s">
        <v>13</v>
      </c>
      <c r="B14" s="335">
        <v>2046.1229289199978</v>
      </c>
      <c r="C14" s="335">
        <v>2787.9112161799972</v>
      </c>
      <c r="D14" s="335">
        <v>926.80458409999812</v>
      </c>
      <c r="E14" s="335">
        <v>-83.421407619976563</v>
      </c>
      <c r="F14" s="335">
        <v>4.5600016989055803E-6</v>
      </c>
      <c r="G14" s="300">
        <v>5677.4173261400174</v>
      </c>
    </row>
    <row r="15" spans="1:7">
      <c r="B15" s="281"/>
      <c r="C15" s="281"/>
      <c r="D15" s="281"/>
      <c r="E15" s="281"/>
      <c r="F15" s="281"/>
      <c r="G15" s="280"/>
    </row>
    <row r="16" spans="1:7">
      <c r="A16" s="5" t="s">
        <v>460</v>
      </c>
      <c r="B16" s="282"/>
      <c r="C16" s="282"/>
      <c r="D16" s="282"/>
      <c r="E16" s="282"/>
      <c r="F16" s="282"/>
      <c r="G16" s="283"/>
    </row>
    <row r="17" spans="1:14">
      <c r="A17" s="9" t="s" vm="84">
        <v>31</v>
      </c>
      <c r="B17" s="333">
        <v>159439.62570562001</v>
      </c>
      <c r="C17" s="333">
        <v>86047.699797810026</v>
      </c>
      <c r="D17" s="333">
        <v>21625.919241030013</v>
      </c>
      <c r="E17" s="333">
        <v>5047.829571129987</v>
      </c>
      <c r="F17" s="333">
        <v>-159.58491601000003</v>
      </c>
      <c r="G17" s="332">
        <v>272001.48939958005</v>
      </c>
    </row>
    <row r="18" spans="1:14">
      <c r="A18" t="s" vm="94">
        <v>525</v>
      </c>
      <c r="B18" s="284">
        <v>-134.77875531000001</v>
      </c>
      <c r="C18" s="284">
        <v>-873.92552721000004</v>
      </c>
      <c r="D18" s="284">
        <v>-235.62115144000001</v>
      </c>
      <c r="E18" s="284">
        <v>0</v>
      </c>
      <c r="F18" s="284">
        <v>0</v>
      </c>
      <c r="G18" s="285">
        <v>-1244.2041947</v>
      </c>
    </row>
    <row r="19" spans="1:14">
      <c r="A19" t="s" vm="43">
        <v>41</v>
      </c>
      <c r="B19" s="284">
        <v>70183.513366439816</v>
      </c>
      <c r="C19" s="284">
        <v>51322.402084130073</v>
      </c>
      <c r="D19" s="284">
        <v>21884.786670119993</v>
      </c>
      <c r="E19" s="284">
        <v>5918.0727072102345</v>
      </c>
      <c r="F19" s="284">
        <v>-232.47718993999996</v>
      </c>
      <c r="G19" s="285">
        <v>149076.29763796012</v>
      </c>
    </row>
    <row r="22" spans="1:14">
      <c r="A22" s="373">
        <v>44926</v>
      </c>
      <c r="B22" s="447" t="s">
        <v>456</v>
      </c>
      <c r="C22" s="304"/>
      <c r="D22" s="304"/>
      <c r="E22" s="304"/>
      <c r="F22" s="304"/>
      <c r="G22" s="304"/>
      <c r="H22" s="1"/>
      <c r="I22" s="1"/>
      <c r="J22" s="1"/>
      <c r="K22" s="1"/>
      <c r="L22" s="1"/>
      <c r="M22" s="1"/>
      <c r="N22" s="1"/>
    </row>
    <row r="23" spans="1:14" ht="25.5">
      <c r="A23" s="94" t="s">
        <v>205</v>
      </c>
      <c r="B23" s="44" t="s">
        <v>162</v>
      </c>
      <c r="C23" s="63" t="s">
        <v>169</v>
      </c>
      <c r="D23" s="63" t="s">
        <v>174</v>
      </c>
      <c r="E23" s="63" t="s">
        <v>457</v>
      </c>
      <c r="F23" s="45" t="s">
        <v>458</v>
      </c>
      <c r="G23" s="45" t="s">
        <v>459</v>
      </c>
    </row>
    <row r="24" spans="1:14">
      <c r="A24" t="s" vm="8">
        <v>3</v>
      </c>
      <c r="B24" s="284">
        <v>1792.4164660499991</v>
      </c>
      <c r="C24" s="284">
        <v>1704.9128934699984</v>
      </c>
      <c r="D24" s="284">
        <v>650.6102752500002</v>
      </c>
      <c r="E24" s="284">
        <v>377.69551363001239</v>
      </c>
      <c r="F24" s="284">
        <v>-9.7694030400002188</v>
      </c>
      <c r="G24" s="284">
        <v>4515.8657453600099</v>
      </c>
    </row>
    <row r="25" spans="1:14">
      <c r="A25" t="s" vm="9">
        <v>7</v>
      </c>
      <c r="B25" s="284">
        <v>630.73166848000051</v>
      </c>
      <c r="C25" s="284">
        <v>278.13514142999992</v>
      </c>
      <c r="D25" s="284">
        <v>130.29921525999998</v>
      </c>
      <c r="E25" s="284">
        <v>808.21435470999791</v>
      </c>
      <c r="F25" s="284">
        <v>-77.19210652999999</v>
      </c>
      <c r="G25" s="284">
        <v>1770.1882733499983</v>
      </c>
    </row>
    <row r="26" spans="1:14">
      <c r="A26" t="s" vm="10">
        <v>10</v>
      </c>
      <c r="B26" s="284">
        <v>0.1233765</v>
      </c>
      <c r="C26" s="284">
        <v>38.58593638</v>
      </c>
      <c r="D26" s="284">
        <v>5.4169037900000001</v>
      </c>
      <c r="E26" s="284">
        <v>711.39898434001395</v>
      </c>
      <c r="F26" s="284">
        <v>-2.0000152289867402E-12</v>
      </c>
      <c r="G26" s="284">
        <v>755.52520101001187</v>
      </c>
    </row>
    <row r="27" spans="1:14">
      <c r="A27" s="7" t="s">
        <v>11</v>
      </c>
      <c r="B27" s="287">
        <v>2423.2715110300001</v>
      </c>
      <c r="C27" s="287">
        <v>2021.6339712799984</v>
      </c>
      <c r="D27" s="287">
        <v>786.32639430000017</v>
      </c>
      <c r="E27" s="287">
        <v>1897.3088526800243</v>
      </c>
      <c r="F27" s="287">
        <v>-86.961509570002207</v>
      </c>
      <c r="G27" s="287">
        <v>7041.5792197200208</v>
      </c>
    </row>
    <row r="28" spans="1:14">
      <c r="A28" s="13" t="s" vm="11">
        <v>117</v>
      </c>
      <c r="B28" s="284">
        <v>-645.19189285000107</v>
      </c>
      <c r="C28" s="284">
        <v>-182.08926288000006</v>
      </c>
      <c r="D28" s="284">
        <v>-115.60688227999998</v>
      </c>
      <c r="E28" s="284">
        <v>-1969.3149396199992</v>
      </c>
      <c r="F28" s="284">
        <v>86.961509970000009</v>
      </c>
      <c r="G28" s="284">
        <v>-2825.2414676600001</v>
      </c>
    </row>
    <row r="29" spans="1:14">
      <c r="A29" s="7" t="s">
        <v>12</v>
      </c>
      <c r="B29" s="287">
        <v>1778.079618179999</v>
      </c>
      <c r="C29" s="287">
        <v>1839.5447083999984</v>
      </c>
      <c r="D29" s="287">
        <v>670.71951202000014</v>
      </c>
      <c r="E29" s="287">
        <v>-72.006086939974921</v>
      </c>
      <c r="F29" s="287">
        <v>3.9999780199195811E-7</v>
      </c>
      <c r="G29" s="287">
        <v>4216.3377520600206</v>
      </c>
    </row>
    <row r="30" spans="1:14">
      <c r="A30" s="13" t="s" vm="12">
        <v>219</v>
      </c>
      <c r="B30" s="284">
        <v>4.5336643800000713</v>
      </c>
      <c r="C30" s="284">
        <v>50.102544240000128</v>
      </c>
      <c r="D30" s="284">
        <v>-59.234096669999978</v>
      </c>
      <c r="E30" s="284">
        <v>0</v>
      </c>
      <c r="F30" s="284">
        <v>0</v>
      </c>
      <c r="G30" s="284">
        <v>-5.070131050000704</v>
      </c>
    </row>
    <row r="31" spans="1:14">
      <c r="A31" s="8" t="s">
        <v>13</v>
      </c>
      <c r="B31" s="335">
        <v>1782.6132825599991</v>
      </c>
      <c r="C31" s="335">
        <v>1889.6472526399984</v>
      </c>
      <c r="D31" s="335">
        <v>611.48541535000015</v>
      </c>
      <c r="E31" s="335">
        <v>-72.006086939974921</v>
      </c>
      <c r="F31" s="335">
        <v>3.9999780199195811E-7</v>
      </c>
      <c r="G31" s="335">
        <v>4211.2676210100199</v>
      </c>
    </row>
    <row r="32" spans="1:14">
      <c r="B32" s="284"/>
      <c r="C32" s="284"/>
      <c r="D32" s="284"/>
      <c r="E32" s="284"/>
      <c r="F32" s="284"/>
      <c r="G32" s="284"/>
    </row>
    <row r="33" spans="1:21">
      <c r="A33" s="5" t="s">
        <v>460</v>
      </c>
      <c r="B33" s="284"/>
      <c r="C33" s="284"/>
      <c r="D33" s="284"/>
      <c r="E33" s="284"/>
      <c r="F33" s="284"/>
      <c r="G33" s="284" t="s">
        <v>461</v>
      </c>
    </row>
    <row r="34" spans="1:21">
      <c r="A34" s="9" t="s" vm="84">
        <v>31</v>
      </c>
      <c r="B34" s="333">
        <v>151677.63054225972</v>
      </c>
      <c r="C34" s="333">
        <v>78098.29067565997</v>
      </c>
      <c r="D34" s="333">
        <v>18738.880090130006</v>
      </c>
      <c r="E34" s="333">
        <v>4659.8112447800231</v>
      </c>
      <c r="F34" s="333">
        <v>-217.73850000000007</v>
      </c>
      <c r="G34" s="333">
        <v>252956.87405282972</v>
      </c>
    </row>
    <row r="35" spans="1:21">
      <c r="A35" t="s" vm="94">
        <v>525</v>
      </c>
      <c r="B35" s="284">
        <v>-153.08591851000099</v>
      </c>
      <c r="C35" s="284">
        <v>-1319.9451238500001</v>
      </c>
      <c r="D35" s="284">
        <v>-211.07267189000001</v>
      </c>
      <c r="E35" s="284">
        <v>0</v>
      </c>
      <c r="F35" s="284">
        <v>0</v>
      </c>
      <c r="G35" s="284">
        <v>-1684.8338961400009</v>
      </c>
    </row>
    <row r="36" spans="1:21">
      <c r="A36" t="s" vm="43">
        <v>41</v>
      </c>
      <c r="B36" s="284">
        <v>66562.303310030009</v>
      </c>
      <c r="C36" s="284">
        <v>58060.959887760066</v>
      </c>
      <c r="D36" s="284">
        <v>20231.539871630004</v>
      </c>
      <c r="E36" s="284">
        <v>3590.8530193597471</v>
      </c>
      <c r="F36" s="284">
        <v>-346</v>
      </c>
      <c r="G36" s="284">
        <v>148099.65608877983</v>
      </c>
    </row>
    <row r="39" spans="1:21" ht="18.75">
      <c r="A39" s="55" t="s">
        <v>462</v>
      </c>
    </row>
    <row r="41" spans="1:21">
      <c r="A41" s="16" t="s">
        <v>463</v>
      </c>
      <c r="B41" s="65" t="s">
        <v>514</v>
      </c>
      <c r="C41" s="15" t="s">
        <v>492</v>
      </c>
      <c r="D41" s="15" t="s">
        <v>213</v>
      </c>
      <c r="E41" s="15" t="s">
        <v>23</v>
      </c>
      <c r="F41" s="15" t="s">
        <v>24</v>
      </c>
      <c r="G41" s="15" t="s">
        <v>25</v>
      </c>
      <c r="H41" s="15" t="s">
        <v>26</v>
      </c>
      <c r="I41" s="15" t="s">
        <v>27</v>
      </c>
      <c r="J41" s="15" t="s">
        <v>28</v>
      </c>
    </row>
    <row r="42" spans="1:21">
      <c r="A42" t="s">
        <v>464</v>
      </c>
      <c r="B42" s="277">
        <v>0.63200000000000001</v>
      </c>
      <c r="C42" s="262">
        <v>0.626</v>
      </c>
      <c r="D42" s="262">
        <v>0.627</v>
      </c>
      <c r="E42" s="21">
        <v>0.63100000000000001</v>
      </c>
      <c r="F42" s="21">
        <v>0.63600000000000001</v>
      </c>
      <c r="G42" s="21">
        <v>0.65300000000000002</v>
      </c>
      <c r="H42" s="21">
        <v>0.65900000000000003</v>
      </c>
      <c r="I42" s="21">
        <v>0.65700000000000003</v>
      </c>
      <c r="J42" s="21">
        <v>0.65500000000000003</v>
      </c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</row>
    <row r="43" spans="1:21">
      <c r="A43" t="s">
        <v>465</v>
      </c>
      <c r="B43" s="277">
        <v>0.30199999999999999</v>
      </c>
      <c r="C43" s="262">
        <v>0.30199999999999999</v>
      </c>
      <c r="D43" s="262">
        <v>0.30499999999999999</v>
      </c>
      <c r="E43" s="21">
        <v>0.30199999999999999</v>
      </c>
      <c r="F43" s="21">
        <v>0.30099999999999999</v>
      </c>
      <c r="G43" s="21">
        <v>0.27700000000000002</v>
      </c>
      <c r="H43" s="21">
        <v>0.28299999999999997</v>
      </c>
      <c r="I43" s="21">
        <v>0.27800000000000002</v>
      </c>
      <c r="J43" s="21">
        <v>0.28100000000000003</v>
      </c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</row>
    <row r="44" spans="1:21">
      <c r="A44" t="s">
        <v>466</v>
      </c>
      <c r="B44" s="277">
        <v>6.6000000000000003E-2</v>
      </c>
      <c r="C44" s="262">
        <v>7.1999999999999995E-2</v>
      </c>
      <c r="D44" s="262">
        <v>6.8000000000000005E-2</v>
      </c>
      <c r="E44" s="21">
        <v>6.7000000000000004E-2</v>
      </c>
      <c r="F44" s="21">
        <v>6.4000000000000001E-2</v>
      </c>
      <c r="G44" s="21">
        <v>7.0000000000000007E-2</v>
      </c>
      <c r="H44" s="21">
        <v>5.8000000000000003E-2</v>
      </c>
      <c r="I44" s="21">
        <v>6.5000000000000002E-2</v>
      </c>
      <c r="J44" s="21">
        <v>6.4000000000000001E-2</v>
      </c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</row>
    <row r="45" spans="1:21"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</row>
    <row r="46" spans="1:21" ht="18.75">
      <c r="A46" s="55" t="s">
        <v>467</v>
      </c>
      <c r="K46" s="262"/>
      <c r="L46" s="262"/>
      <c r="M46" s="262"/>
      <c r="N46" s="262"/>
      <c r="O46" s="262"/>
      <c r="P46" s="262"/>
      <c r="Q46" s="262"/>
      <c r="R46" s="262"/>
    </row>
    <row r="47" spans="1:21" ht="18.75">
      <c r="A47" s="55"/>
      <c r="K47" s="262"/>
      <c r="L47" s="262"/>
      <c r="M47" s="262"/>
      <c r="N47" s="262"/>
      <c r="O47" s="262"/>
      <c r="P47" s="262"/>
      <c r="Q47" s="262"/>
      <c r="R47" s="262"/>
    </row>
    <row r="48" spans="1:21">
      <c r="A48" s="14" t="s">
        <v>257</v>
      </c>
      <c r="B48" s="65" t="s">
        <v>514</v>
      </c>
      <c r="C48" s="15" t="s">
        <v>492</v>
      </c>
      <c r="D48" s="15" t="s">
        <v>213</v>
      </c>
      <c r="E48" s="15" t="s">
        <v>23</v>
      </c>
      <c r="F48" s="15" t="s">
        <v>24</v>
      </c>
      <c r="G48" s="15" t="s">
        <v>25</v>
      </c>
      <c r="H48" s="15" t="s">
        <v>26</v>
      </c>
      <c r="I48" s="15" t="s">
        <v>27</v>
      </c>
      <c r="J48" s="15" t="s">
        <v>28</v>
      </c>
      <c r="K48" s="262"/>
      <c r="L48" s="262"/>
      <c r="M48" s="262"/>
      <c r="N48" s="262"/>
      <c r="O48" s="262"/>
      <c r="P48" s="262"/>
      <c r="Q48" s="262"/>
      <c r="R48" s="262"/>
    </row>
    <row r="49" spans="1:21">
      <c r="A49" t="s">
        <v>468</v>
      </c>
      <c r="B49" s="277">
        <v>0.624</v>
      </c>
      <c r="C49" s="262">
        <v>0.624</v>
      </c>
      <c r="D49" s="21">
        <v>0.625</v>
      </c>
      <c r="E49" s="21">
        <v>0.63600000000000001</v>
      </c>
      <c r="F49" s="21">
        <v>0.64400000000000002</v>
      </c>
      <c r="G49" s="21">
        <v>0.65</v>
      </c>
      <c r="H49" s="21">
        <v>0.65700000000000003</v>
      </c>
      <c r="I49" s="21">
        <v>0.66900000000000004</v>
      </c>
      <c r="J49" s="21">
        <v>0.67200000000000004</v>
      </c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</row>
    <row r="50" spans="1:21">
      <c r="A50" t="s">
        <v>491</v>
      </c>
      <c r="B50" s="277">
        <v>0.14899999999999999</v>
      </c>
      <c r="C50" s="262">
        <v>0.14299999999999999</v>
      </c>
      <c r="D50" s="21">
        <v>0.14499999999999999</v>
      </c>
      <c r="E50" s="21">
        <v>0.13900000000000001</v>
      </c>
      <c r="F50" s="21">
        <v>0.14099999999999999</v>
      </c>
      <c r="G50" s="21">
        <v>0.14199999999999999</v>
      </c>
      <c r="H50" s="21">
        <v>0.14099999999999999</v>
      </c>
      <c r="I50" s="21">
        <v>0.13900000000000001</v>
      </c>
      <c r="J50" s="21">
        <v>0.13500000000000001</v>
      </c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</row>
    <row r="51" spans="1:21">
      <c r="A51" t="s">
        <v>469</v>
      </c>
      <c r="B51" s="277">
        <v>7.1999999999999995E-2</v>
      </c>
      <c r="C51" s="262">
        <v>7.4999999999999997E-2</v>
      </c>
      <c r="D51" s="21">
        <v>7.9000000000000001E-2</v>
      </c>
      <c r="E51" s="21">
        <v>8.2000000000000003E-2</v>
      </c>
      <c r="F51" s="21">
        <v>7.6999999999999999E-2</v>
      </c>
      <c r="G51" s="21">
        <v>7.1999999999999995E-2</v>
      </c>
      <c r="H51" s="21">
        <v>7.4999999999999997E-2</v>
      </c>
      <c r="I51" s="21">
        <v>7.2999999999999995E-2</v>
      </c>
      <c r="J51" s="21">
        <v>7.2999999999999995E-2</v>
      </c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</row>
    <row r="52" spans="1:21">
      <c r="A52" t="s">
        <v>470</v>
      </c>
      <c r="B52" s="277">
        <v>0.155</v>
      </c>
      <c r="C52" s="262">
        <v>0.158</v>
      </c>
      <c r="D52" s="21">
        <v>0.152</v>
      </c>
      <c r="E52" s="21">
        <v>0.14199999999999999</v>
      </c>
      <c r="F52" s="21">
        <v>0.13800000000000001</v>
      </c>
      <c r="G52" s="21">
        <v>0.13700000000000001</v>
      </c>
      <c r="H52" s="21">
        <v>0.127</v>
      </c>
      <c r="I52" s="21">
        <v>0.11899999999999999</v>
      </c>
      <c r="J52" s="21">
        <v>0.12</v>
      </c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</row>
    <row r="53" spans="1:21">
      <c r="B53" s="262"/>
      <c r="C53" s="262"/>
      <c r="D53" s="262"/>
      <c r="E53" s="262"/>
      <c r="F53" s="262"/>
      <c r="G53" s="262"/>
      <c r="H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</row>
    <row r="54" spans="1:21">
      <c r="K54" s="262"/>
      <c r="L54" s="262"/>
      <c r="M54" s="262"/>
      <c r="N54" s="262"/>
      <c r="O54" s="262"/>
      <c r="P54" s="262"/>
      <c r="Q54" s="262"/>
      <c r="R54" s="262"/>
    </row>
    <row r="55" spans="1:21">
      <c r="K55" s="262"/>
      <c r="L55" s="262"/>
      <c r="M55" s="262"/>
      <c r="N55" s="262"/>
      <c r="O55" s="262"/>
      <c r="P55" s="262"/>
      <c r="Q55" s="262"/>
      <c r="R55" s="262"/>
    </row>
    <row r="56" spans="1:21">
      <c r="K56" s="262"/>
      <c r="L56" s="262"/>
      <c r="M56" s="262"/>
      <c r="N56" s="262"/>
      <c r="O56" s="262"/>
      <c r="P56" s="262"/>
      <c r="Q56" s="262"/>
      <c r="R56" s="262"/>
    </row>
    <row r="58" spans="1:21" ht="15.75">
      <c r="B58" s="313"/>
      <c r="C58" s="313"/>
    </row>
  </sheetData>
  <phoneticPr fontId="28" type="noConversion"/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8E12-7030-4EC8-8AF7-EF22E631E8CA}">
  <dimension ref="A2:J31"/>
  <sheetViews>
    <sheetView showGridLines="0" workbookViewId="0">
      <selection activeCell="D37" sqref="D37"/>
    </sheetView>
  </sheetViews>
  <sheetFormatPr baseColWidth="10" defaultColWidth="11.42578125" defaultRowHeight="15"/>
  <cols>
    <col min="1" max="1" width="13.28515625" customWidth="1"/>
  </cols>
  <sheetData>
    <row r="2" spans="1:10" ht="23.25">
      <c r="A2" s="58" t="s">
        <v>73</v>
      </c>
      <c r="B2" s="13"/>
      <c r="C2" s="13"/>
      <c r="D2" s="13"/>
      <c r="E2" s="13"/>
      <c r="F2" s="13"/>
      <c r="G2" s="13"/>
      <c r="H2" s="13"/>
      <c r="I2" s="13"/>
      <c r="J2" s="13"/>
    </row>
    <row r="4" spans="1:10">
      <c r="A4" s="59" t="s">
        <v>74</v>
      </c>
    </row>
    <row r="5" spans="1:10">
      <c r="A5" t="s">
        <v>75</v>
      </c>
      <c r="E5" t="s">
        <v>76</v>
      </c>
      <c r="H5" t="s">
        <v>77</v>
      </c>
    </row>
    <row r="6" spans="1:10">
      <c r="A6" t="s">
        <v>78</v>
      </c>
      <c r="E6" t="s">
        <v>79</v>
      </c>
      <c r="H6" t="s">
        <v>80</v>
      </c>
    </row>
    <row r="8" spans="1:10">
      <c r="A8" s="59" t="s">
        <v>81</v>
      </c>
    </row>
    <row r="9" spans="1:10">
      <c r="A9" t="s">
        <v>82</v>
      </c>
      <c r="E9" t="s">
        <v>83</v>
      </c>
      <c r="H9" t="s">
        <v>84</v>
      </c>
    </row>
    <row r="12" spans="1:10" ht="21">
      <c r="A12" s="60" t="s">
        <v>85</v>
      </c>
      <c r="B12" s="13"/>
      <c r="C12" s="13"/>
      <c r="D12" s="13"/>
      <c r="E12" s="13"/>
      <c r="F12" s="13"/>
      <c r="G12" s="13"/>
      <c r="H12" s="13"/>
      <c r="I12" s="13"/>
      <c r="J12" s="13"/>
    </row>
    <row r="14" spans="1:10">
      <c r="A14" t="s">
        <v>86</v>
      </c>
      <c r="C14" t="s">
        <v>87</v>
      </c>
    </row>
    <row r="15" spans="1:10">
      <c r="C15" t="s">
        <v>88</v>
      </c>
    </row>
    <row r="16" spans="1:10">
      <c r="A16" t="s">
        <v>89</v>
      </c>
      <c r="C16" t="s">
        <v>90</v>
      </c>
    </row>
    <row r="19" spans="1:10" ht="21">
      <c r="A19" s="60" t="s">
        <v>91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t="s">
        <v>615</v>
      </c>
    </row>
    <row r="23" spans="1:10" ht="21">
      <c r="A23" s="60" t="s">
        <v>92</v>
      </c>
      <c r="B23" s="13"/>
      <c r="C23" s="13"/>
      <c r="D23" s="13"/>
      <c r="E23" s="13"/>
      <c r="F23" s="13"/>
      <c r="G23" s="13"/>
      <c r="H23" s="13"/>
      <c r="I23" s="13"/>
      <c r="J23" s="13"/>
    </row>
    <row r="25" spans="1:10" ht="18.75">
      <c r="A25" s="36" t="s">
        <v>592</v>
      </c>
    </row>
    <row r="26" spans="1:10">
      <c r="C26" s="406"/>
    </row>
    <row r="27" spans="1:10">
      <c r="A27" t="s">
        <v>593</v>
      </c>
      <c r="C27" s="406">
        <v>45372</v>
      </c>
    </row>
    <row r="28" spans="1:10">
      <c r="A28" t="s">
        <v>594</v>
      </c>
      <c r="C28" s="406">
        <v>45400</v>
      </c>
    </row>
    <row r="29" spans="1:10">
      <c r="A29" t="s">
        <v>595</v>
      </c>
      <c r="C29" s="406">
        <v>45407</v>
      </c>
    </row>
    <row r="30" spans="1:10">
      <c r="A30" t="s">
        <v>596</v>
      </c>
      <c r="C30" s="406">
        <v>45512</v>
      </c>
    </row>
    <row r="31" spans="1:10">
      <c r="A31" t="s">
        <v>597</v>
      </c>
      <c r="C31" s="406">
        <v>45596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7043-42CB-4FB6-8C39-EDFE09F54707}">
  <dimension ref="A2:T41"/>
  <sheetViews>
    <sheetView showGridLines="0" workbookViewId="0">
      <selection activeCell="N52" sqref="N52"/>
    </sheetView>
  </sheetViews>
  <sheetFormatPr baseColWidth="10" defaultColWidth="11.42578125" defaultRowHeight="15"/>
  <cols>
    <col min="1" max="1" width="47.7109375" customWidth="1"/>
    <col min="2" max="10" width="12" customWidth="1"/>
  </cols>
  <sheetData>
    <row r="2" spans="1:10" ht="18.75">
      <c r="A2" s="55" t="s">
        <v>471</v>
      </c>
    </row>
    <row r="3" spans="1:10" ht="18.75">
      <c r="A3" s="55"/>
    </row>
    <row r="4" spans="1:10">
      <c r="A4" s="56" t="s">
        <v>261</v>
      </c>
    </row>
    <row r="5" spans="1:10">
      <c r="A5" s="94" t="s">
        <v>205</v>
      </c>
      <c r="B5" s="65" t="s" vm="109">
        <v>514</v>
      </c>
      <c r="C5" s="15" t="s" vm="103">
        <v>492</v>
      </c>
      <c r="D5" s="15" t="s" vm="102">
        <v>213</v>
      </c>
      <c r="E5" s="15" t="s" vm="104">
        <v>23</v>
      </c>
      <c r="F5" s="15" t="s" vm="99">
        <v>24</v>
      </c>
      <c r="G5" s="15" t="s" vm="96">
        <v>25</v>
      </c>
      <c r="H5" s="15" t="s" vm="4">
        <v>26</v>
      </c>
      <c r="I5" s="15" t="s" vm="5">
        <v>27</v>
      </c>
      <c r="J5" s="15" t="s" vm="7">
        <v>28</v>
      </c>
    </row>
    <row r="6" spans="1:10">
      <c r="A6" t="s" vm="8">
        <v>3</v>
      </c>
      <c r="B6" s="292">
        <v>566.93895181001187</v>
      </c>
      <c r="C6" s="291">
        <v>523.77876656001501</v>
      </c>
      <c r="D6" s="291">
        <v>491.29727938001213</v>
      </c>
      <c r="E6" s="291">
        <v>515.44508556998744</v>
      </c>
      <c r="F6" s="291">
        <v>500.87658016000978</v>
      </c>
      <c r="G6" s="291">
        <v>452.22075362000987</v>
      </c>
      <c r="H6" s="291">
        <v>426.8329566300161</v>
      </c>
      <c r="I6" s="291">
        <v>412.48617564000881</v>
      </c>
      <c r="J6" s="291">
        <v>450.12934692000147</v>
      </c>
    </row>
    <row r="7" spans="1:10">
      <c r="A7" t="s" vm="9">
        <v>7</v>
      </c>
      <c r="B7" s="292">
        <v>167.46761874000015</v>
      </c>
      <c r="C7" s="291">
        <v>168.28271131999975</v>
      </c>
      <c r="D7" s="291">
        <v>167.33507104999961</v>
      </c>
      <c r="E7" s="291">
        <v>148.6687294000003</v>
      </c>
      <c r="F7" s="291">
        <v>168.49127633000012</v>
      </c>
      <c r="G7" s="291">
        <v>161.8984687599997</v>
      </c>
      <c r="H7" s="291">
        <v>158.00325941999981</v>
      </c>
      <c r="I7" s="291">
        <v>142.33866396999983</v>
      </c>
      <c r="J7" s="291">
        <v>144.59231031999965</v>
      </c>
    </row>
    <row r="8" spans="1:10">
      <c r="A8" t="s" vm="10">
        <v>10</v>
      </c>
      <c r="B8" s="292">
        <v>5.5713340199999983</v>
      </c>
      <c r="C8" s="291">
        <v>4.9155134700000014</v>
      </c>
      <c r="D8" s="291">
        <v>4.0903862700000007</v>
      </c>
      <c r="E8" s="291">
        <v>4.2778873200000014</v>
      </c>
      <c r="F8" s="291">
        <v>0</v>
      </c>
      <c r="G8" s="291">
        <v>0.11556</v>
      </c>
      <c r="H8" s="291">
        <v>0</v>
      </c>
      <c r="I8" s="291">
        <v>7.8165000000000005E-3</v>
      </c>
      <c r="J8" s="291">
        <v>8.3891999999999994E-2</v>
      </c>
    </row>
    <row r="9" spans="1:10">
      <c r="A9" s="7" t="s">
        <v>11</v>
      </c>
      <c r="B9" s="286">
        <v>739.97790457001202</v>
      </c>
      <c r="C9" s="287">
        <v>696.97699135001471</v>
      </c>
      <c r="D9" s="287">
        <v>662.72273670001164</v>
      </c>
      <c r="E9" s="287">
        <v>668.39170228998773</v>
      </c>
      <c r="F9" s="287">
        <v>669.3678564900099</v>
      </c>
      <c r="G9" s="287">
        <v>614.23478238000951</v>
      </c>
      <c r="H9" s="287">
        <v>584.83621605001588</v>
      </c>
      <c r="I9" s="287">
        <v>554.83265611000866</v>
      </c>
      <c r="J9" s="287">
        <v>594.80554924000114</v>
      </c>
    </row>
    <row r="10" spans="1:10">
      <c r="A10" t="s" vm="11">
        <v>117</v>
      </c>
      <c r="B10" s="292">
        <v>-210.17733873999987</v>
      </c>
      <c r="C10" s="291">
        <v>-187.48675148000063</v>
      </c>
      <c r="D10" s="291">
        <v>-134.04513669000079</v>
      </c>
      <c r="E10" s="291">
        <v>-185.83122997000117</v>
      </c>
      <c r="F10" s="291">
        <v>-181.44856492999995</v>
      </c>
      <c r="G10" s="291">
        <v>-174.87817791000072</v>
      </c>
      <c r="H10" s="291">
        <v>-123.66650596999982</v>
      </c>
      <c r="I10" s="291">
        <v>-165.19864404000026</v>
      </c>
      <c r="J10" s="291">
        <v>-168.7008645600003</v>
      </c>
    </row>
    <row r="11" spans="1:10">
      <c r="A11" s="7" t="s">
        <v>12</v>
      </c>
      <c r="B11" s="286">
        <v>529.80056583001215</v>
      </c>
      <c r="C11" s="287">
        <v>509.49023987001408</v>
      </c>
      <c r="D11" s="287">
        <v>528.67760001001079</v>
      </c>
      <c r="E11" s="287">
        <v>482.56047231998656</v>
      </c>
      <c r="F11" s="287">
        <v>487.91929156000992</v>
      </c>
      <c r="G11" s="287">
        <v>439.35660447000879</v>
      </c>
      <c r="H11" s="287">
        <v>461.16971008001605</v>
      </c>
      <c r="I11" s="287">
        <v>389.6340120700084</v>
      </c>
      <c r="J11" s="287">
        <v>426.10468468000084</v>
      </c>
    </row>
    <row r="12" spans="1:10">
      <c r="A12" t="s" vm="12">
        <v>219</v>
      </c>
      <c r="B12" s="292">
        <v>3.3867761599999788</v>
      </c>
      <c r="C12" s="291">
        <v>-2.8692271299999841</v>
      </c>
      <c r="D12" s="291">
        <v>-2.7403732400000091</v>
      </c>
      <c r="E12" s="291">
        <v>-2.1831249000000188</v>
      </c>
      <c r="F12" s="291">
        <v>9.2083183399999289</v>
      </c>
      <c r="G12" s="291">
        <v>7.9887346399999801</v>
      </c>
      <c r="H12" s="291">
        <v>-13.655827420000046</v>
      </c>
      <c r="I12" s="291">
        <v>0.49243882000005246</v>
      </c>
      <c r="J12" s="291">
        <v>29.284719259999978</v>
      </c>
    </row>
    <row r="13" spans="1:10">
      <c r="A13" s="8" t="s">
        <v>13</v>
      </c>
      <c r="B13" s="300">
        <v>533.1873419900121</v>
      </c>
      <c r="C13" s="335">
        <v>506.62101274001412</v>
      </c>
      <c r="D13" s="335">
        <v>525.93722677001074</v>
      </c>
      <c r="E13" s="335">
        <v>480.37734741998656</v>
      </c>
      <c r="F13" s="335">
        <v>497.12760990000987</v>
      </c>
      <c r="G13" s="335">
        <v>447.34533911000875</v>
      </c>
      <c r="H13" s="335">
        <v>447.51388266001601</v>
      </c>
      <c r="I13" s="335">
        <v>390.12645089000847</v>
      </c>
      <c r="J13" s="335">
        <v>455.38940394000082</v>
      </c>
    </row>
    <row r="15" spans="1:10">
      <c r="A15" s="56" t="s">
        <v>472</v>
      </c>
    </row>
    <row r="16" spans="1:10">
      <c r="A16" s="93" t="s">
        <v>205</v>
      </c>
      <c r="B16" s="65" t="s" vm="109">
        <v>514</v>
      </c>
      <c r="C16" s="15" t="s" vm="103">
        <v>492</v>
      </c>
      <c r="D16" s="15" t="s" vm="102">
        <v>213</v>
      </c>
      <c r="E16" s="15" t="s" vm="104">
        <v>23</v>
      </c>
      <c r="F16" s="15" t="s" vm="99">
        <v>24</v>
      </c>
      <c r="G16" s="15" t="s" vm="96">
        <v>25</v>
      </c>
      <c r="H16" s="15" t="s" vm="4">
        <v>26</v>
      </c>
      <c r="I16" s="15" t="s" vm="5">
        <v>27</v>
      </c>
      <c r="J16" s="15" t="s" vm="7">
        <v>28</v>
      </c>
    </row>
    <row r="17" spans="1:20">
      <c r="A17" s="9" t="s" vm="84">
        <v>31</v>
      </c>
      <c r="B17" s="285">
        <v>159439.62570562001</v>
      </c>
      <c r="C17" s="284">
        <v>157310.22440415985</v>
      </c>
      <c r="D17" s="284">
        <v>155481.94911710985</v>
      </c>
      <c r="E17" s="284">
        <v>153412.99795833993</v>
      </c>
      <c r="F17" s="284">
        <v>151677.63054225972</v>
      </c>
      <c r="G17" s="284">
        <v>149475.26227669977</v>
      </c>
      <c r="H17" s="284">
        <v>147116.49455095982</v>
      </c>
      <c r="I17" s="284">
        <v>143697.76061431976</v>
      </c>
      <c r="J17" s="284">
        <v>141593.49266361949</v>
      </c>
    </row>
    <row r="18" spans="1:20">
      <c r="A18" t="s" vm="43">
        <v>41</v>
      </c>
      <c r="B18" s="285">
        <v>70183.513366439816</v>
      </c>
      <c r="C18" s="284">
        <v>69107.902223969781</v>
      </c>
      <c r="D18" s="284">
        <v>70192.48354044983</v>
      </c>
      <c r="E18" s="284">
        <v>66929.73816249978</v>
      </c>
      <c r="F18" s="284">
        <v>66562.303310030009</v>
      </c>
      <c r="G18" s="284">
        <v>67392.710699840012</v>
      </c>
      <c r="H18" s="284">
        <v>69085.925640350004</v>
      </c>
      <c r="I18" s="284">
        <v>65241.486145650015</v>
      </c>
      <c r="J18" s="284">
        <v>63342.318975080037</v>
      </c>
    </row>
    <row r="20" spans="1:20">
      <c r="A20" s="261" t="s">
        <v>473</v>
      </c>
      <c r="B20" s="65" t="s" vm="109">
        <v>514</v>
      </c>
      <c r="C20" s="15" t="s" vm="103">
        <v>492</v>
      </c>
      <c r="D20" s="15" t="s" vm="102">
        <v>213</v>
      </c>
      <c r="E20" s="15" t="s" vm="104">
        <v>23</v>
      </c>
      <c r="F20" s="15" t="s" vm="99">
        <v>24</v>
      </c>
      <c r="G20" s="15" t="s" vm="96">
        <v>25</v>
      </c>
      <c r="H20" s="15" t="s" vm="4">
        <v>26</v>
      </c>
      <c r="I20" s="15" t="s" vm="5">
        <v>27</v>
      </c>
      <c r="J20" s="15" t="s" vm="7">
        <v>28</v>
      </c>
    </row>
    <row r="21" spans="1:20">
      <c r="A21" t="s">
        <v>181</v>
      </c>
      <c r="B21" s="68">
        <v>0.28403191155029173</v>
      </c>
      <c r="C21" s="17">
        <v>0.26899991507158189</v>
      </c>
      <c r="D21" s="17">
        <v>0.20226427926325655</v>
      </c>
      <c r="E21" s="17">
        <v>0.27802743411284397</v>
      </c>
      <c r="F21" s="17">
        <v>0.27107451182593201</v>
      </c>
      <c r="G21" s="17">
        <v>0.28470901180879166</v>
      </c>
      <c r="H21" s="17">
        <v>0.21145493828211165</v>
      </c>
      <c r="I21" s="17">
        <v>0.29774499071166016</v>
      </c>
      <c r="J21" s="17">
        <v>0.28362355525356797</v>
      </c>
    </row>
    <row r="22" spans="1:20">
      <c r="A22" s="25" t="s">
        <v>474</v>
      </c>
      <c r="B22" s="68">
        <v>0.44018864856107065</v>
      </c>
      <c r="C22" s="17">
        <v>0.43930966652503434</v>
      </c>
      <c r="D22" s="17">
        <v>0.45145101369664764</v>
      </c>
      <c r="E22" s="17">
        <v>0.43627162661064017</v>
      </c>
      <c r="F22" s="17">
        <v>0.43884060604101227</v>
      </c>
      <c r="G22" s="17">
        <v>0.45086196654458188</v>
      </c>
      <c r="H22" s="17">
        <v>0.46960013458191302</v>
      </c>
      <c r="I22" s="17">
        <v>0.45401880910834858</v>
      </c>
      <c r="J22" s="17">
        <v>0.44735331958765207</v>
      </c>
    </row>
    <row r="25" spans="1:20" ht="18.75">
      <c r="A25" s="55" t="s">
        <v>475</v>
      </c>
    </row>
    <row r="27" spans="1:20">
      <c r="A27" s="42" t="s">
        <v>463</v>
      </c>
      <c r="B27" s="65" t="s">
        <v>514</v>
      </c>
      <c r="C27" s="15" t="s">
        <v>492</v>
      </c>
      <c r="D27" s="15" t="s">
        <v>213</v>
      </c>
      <c r="E27" s="15" t="s">
        <v>23</v>
      </c>
      <c r="F27" s="15" t="s" vm="95">
        <v>24</v>
      </c>
      <c r="G27" s="15" t="s" vm="96">
        <v>25</v>
      </c>
      <c r="H27" s="15" t="s" vm="4">
        <v>26</v>
      </c>
      <c r="I27" s="15" t="s" vm="5">
        <v>27</v>
      </c>
      <c r="J27" s="15" t="s" vm="7">
        <v>28</v>
      </c>
    </row>
    <row r="28" spans="1:20">
      <c r="A28" t="s">
        <v>476</v>
      </c>
      <c r="B28" s="66">
        <v>0.81499999999999995</v>
      </c>
      <c r="C28" s="49">
        <v>0.81899999999999995</v>
      </c>
      <c r="D28" s="49">
        <v>0.82399999999999995</v>
      </c>
      <c r="E28" s="49">
        <v>0.82499999999999996</v>
      </c>
      <c r="F28" s="21">
        <v>0.83</v>
      </c>
      <c r="G28" s="21">
        <v>0.84399999999999997</v>
      </c>
      <c r="H28" s="21">
        <v>0.84299999999999997</v>
      </c>
      <c r="I28" s="21">
        <v>0.83699999999999997</v>
      </c>
      <c r="J28" s="21">
        <v>0.83599999999999997</v>
      </c>
      <c r="K28" s="262"/>
      <c r="L28" s="262"/>
      <c r="M28" s="262"/>
      <c r="N28" s="262"/>
      <c r="O28" s="262"/>
      <c r="P28" s="262"/>
      <c r="Q28" s="262"/>
      <c r="R28" s="262"/>
      <c r="S28" s="262"/>
      <c r="T28" s="262"/>
    </row>
    <row r="29" spans="1:20">
      <c r="A29" t="s">
        <v>477</v>
      </c>
      <c r="B29" s="66">
        <v>0.16800000000000001</v>
      </c>
      <c r="C29" s="49">
        <v>0.16500000000000001</v>
      </c>
      <c r="D29" s="49">
        <v>0.16</v>
      </c>
      <c r="E29" s="49">
        <v>0.158</v>
      </c>
      <c r="F29" s="21">
        <v>0.152</v>
      </c>
      <c r="G29" s="21">
        <v>0.14000000000000001</v>
      </c>
      <c r="H29" s="21">
        <v>0.14199999999999999</v>
      </c>
      <c r="I29" s="21">
        <v>0.14799999999999999</v>
      </c>
      <c r="J29" s="21">
        <v>0.14599999999999999</v>
      </c>
      <c r="K29" s="262"/>
      <c r="L29" s="262"/>
      <c r="M29" s="262"/>
      <c r="N29" s="262"/>
      <c r="O29" s="262"/>
      <c r="P29" s="262"/>
      <c r="Q29" s="262"/>
      <c r="R29" s="262"/>
      <c r="S29" s="262"/>
      <c r="T29" s="262"/>
    </row>
    <row r="30" spans="1:20">
      <c r="A30" t="s">
        <v>478</v>
      </c>
      <c r="B30" s="66">
        <v>1.7000000000000001E-2</v>
      </c>
      <c r="C30" s="49">
        <v>1.6E-2</v>
      </c>
      <c r="D30" s="49">
        <v>1.7000000000000001E-2</v>
      </c>
      <c r="E30" s="49">
        <v>1.7000000000000001E-2</v>
      </c>
      <c r="F30" s="21">
        <v>1.7999999999999999E-2</v>
      </c>
      <c r="G30" s="21">
        <v>1.4999999999999999E-2</v>
      </c>
      <c r="H30" s="21">
        <v>1.4999999999999999E-2</v>
      </c>
      <c r="I30" s="21">
        <v>1.6E-2</v>
      </c>
      <c r="J30" s="21">
        <v>1.7999999999999999E-2</v>
      </c>
      <c r="K30" s="262"/>
      <c r="L30" s="262"/>
      <c r="M30" s="262"/>
      <c r="N30" s="262"/>
      <c r="O30" s="262"/>
      <c r="P30" s="262"/>
      <c r="Q30" s="262"/>
      <c r="R30" s="262"/>
      <c r="S30" s="262"/>
      <c r="T30" s="262"/>
    </row>
    <row r="31" spans="1:20">
      <c r="K31" s="262"/>
      <c r="L31" s="262"/>
      <c r="M31" s="262"/>
      <c r="N31" s="262"/>
      <c r="O31" s="262"/>
      <c r="P31" s="262"/>
      <c r="Q31" s="262"/>
      <c r="R31" s="262"/>
      <c r="S31" s="262"/>
      <c r="T31" s="262"/>
    </row>
    <row r="32" spans="1:20" ht="18.75">
      <c r="A32" s="55" t="s">
        <v>479</v>
      </c>
      <c r="K32" s="262"/>
      <c r="L32" s="262"/>
      <c r="M32" s="262"/>
      <c r="N32" s="262"/>
      <c r="O32" s="262"/>
      <c r="P32" s="262"/>
      <c r="Q32" s="262"/>
      <c r="R32" s="262"/>
      <c r="S32" s="262"/>
      <c r="T32" s="262"/>
    </row>
    <row r="33" spans="1:20">
      <c r="K33" s="262"/>
      <c r="L33" s="262"/>
      <c r="M33" s="262"/>
      <c r="N33" s="262"/>
      <c r="O33" s="262"/>
      <c r="P33" s="262"/>
      <c r="Q33" s="262"/>
      <c r="R33" s="262"/>
      <c r="S33" s="262"/>
      <c r="T33" s="262"/>
    </row>
    <row r="34" spans="1:20">
      <c r="A34" s="16" t="s">
        <v>480</v>
      </c>
      <c r="B34" s="65" t="s">
        <v>514</v>
      </c>
      <c r="C34" s="15" t="s">
        <v>492</v>
      </c>
      <c r="D34" s="15" t="s">
        <v>213</v>
      </c>
      <c r="E34" s="15" t="s">
        <v>23</v>
      </c>
      <c r="F34" s="15" t="s" vm="95">
        <v>24</v>
      </c>
      <c r="G34" s="15" t="s" vm="96">
        <v>25</v>
      </c>
      <c r="H34" s="15" t="s" vm="4">
        <v>26</v>
      </c>
      <c r="I34" s="15" t="s" vm="5">
        <v>27</v>
      </c>
      <c r="J34" s="15" t="s" vm="7">
        <v>28</v>
      </c>
      <c r="K34" s="262"/>
      <c r="L34" s="262"/>
      <c r="M34" s="262"/>
      <c r="N34" s="262"/>
      <c r="O34" s="262"/>
      <c r="P34" s="262"/>
      <c r="Q34" s="262"/>
      <c r="R34" s="262"/>
      <c r="S34" s="262"/>
      <c r="T34" s="262"/>
    </row>
    <row r="35" spans="1:20">
      <c r="A35" t="s">
        <v>481</v>
      </c>
      <c r="B35" s="279">
        <v>0.1978</v>
      </c>
      <c r="C35" s="278">
        <v>0.20929999999999999</v>
      </c>
      <c r="D35" s="278">
        <v>0.20300000000000001</v>
      </c>
      <c r="E35" s="278">
        <v>0.19059999999999999</v>
      </c>
      <c r="F35" s="278">
        <v>0.20739999999999997</v>
      </c>
      <c r="G35" s="278">
        <v>0.215</v>
      </c>
      <c r="H35" s="278">
        <v>0.20170000000000002</v>
      </c>
      <c r="I35" s="278">
        <v>0.1905</v>
      </c>
      <c r="J35" s="278">
        <v>0.1971</v>
      </c>
      <c r="K35" s="262"/>
      <c r="L35" s="262"/>
      <c r="M35" s="262"/>
      <c r="N35" s="262"/>
      <c r="O35" s="262"/>
      <c r="P35" s="262"/>
      <c r="Q35" s="262"/>
      <c r="R35" s="262"/>
      <c r="S35" s="262"/>
      <c r="T35" s="262"/>
    </row>
    <row r="36" spans="1:20">
      <c r="A36" t="s">
        <v>482</v>
      </c>
      <c r="B36" s="279">
        <v>0.29730000000000001</v>
      </c>
      <c r="C36" s="278">
        <v>0.31480000000000002</v>
      </c>
      <c r="D36" s="278">
        <v>0.30380000000000001</v>
      </c>
      <c r="E36" s="278">
        <v>0.28320000000000001</v>
      </c>
      <c r="F36" s="278">
        <v>0.30590000000000001</v>
      </c>
      <c r="G36" s="278">
        <v>0.32640000000000002</v>
      </c>
      <c r="H36" s="278">
        <v>0.30420000000000003</v>
      </c>
      <c r="I36" s="278">
        <v>0.28770000000000001</v>
      </c>
      <c r="J36" s="278">
        <v>0.29499999999999998</v>
      </c>
      <c r="K36" s="262"/>
      <c r="L36" s="262"/>
      <c r="M36" s="262"/>
      <c r="N36" s="262"/>
      <c r="O36" s="262"/>
      <c r="P36" s="262"/>
      <c r="Q36" s="262"/>
      <c r="R36" s="262"/>
      <c r="S36" s="262"/>
      <c r="T36" s="262"/>
    </row>
    <row r="37" spans="1:20">
      <c r="A37" t="s">
        <v>483</v>
      </c>
      <c r="B37" s="279">
        <v>0.2792</v>
      </c>
      <c r="C37" s="278">
        <v>0.29339999999999999</v>
      </c>
      <c r="D37" s="278">
        <v>0.29520000000000002</v>
      </c>
      <c r="E37" s="278">
        <v>0.29969999999999997</v>
      </c>
      <c r="F37" s="278">
        <v>0.31790000000000002</v>
      </c>
      <c r="G37" s="278">
        <v>0.32929999999999998</v>
      </c>
      <c r="H37" s="278">
        <v>0.34100000000000003</v>
      </c>
      <c r="I37" s="278">
        <v>0.32750000000000001</v>
      </c>
      <c r="J37" s="278">
        <v>0.34409999999999996</v>
      </c>
      <c r="K37" s="262"/>
      <c r="L37" s="262"/>
      <c r="M37" s="262"/>
      <c r="N37" s="262"/>
      <c r="O37" s="262"/>
      <c r="P37" s="262"/>
      <c r="Q37" s="262"/>
      <c r="R37" s="262"/>
      <c r="S37" s="262"/>
      <c r="T37" s="262"/>
    </row>
    <row r="38" spans="1:20">
      <c r="A38" t="s">
        <v>484</v>
      </c>
      <c r="B38" s="279">
        <v>0.16190000000000002</v>
      </c>
      <c r="C38" s="278">
        <v>0.13639999999999999</v>
      </c>
      <c r="D38" s="278">
        <v>0.14630000000000001</v>
      </c>
      <c r="E38" s="278">
        <v>0.15160000000000001</v>
      </c>
      <c r="F38" s="278">
        <v>0.1149</v>
      </c>
      <c r="G38" s="278">
        <v>8.6199999999999999E-2</v>
      </c>
      <c r="H38" s="278">
        <v>0.10490000000000001</v>
      </c>
      <c r="I38" s="278">
        <v>0.13589999999999999</v>
      </c>
      <c r="J38" s="278">
        <v>0.1115</v>
      </c>
      <c r="K38" s="262"/>
      <c r="L38" s="262"/>
      <c r="M38" s="262"/>
      <c r="N38" s="262"/>
      <c r="O38" s="262"/>
      <c r="P38" s="262"/>
      <c r="Q38" s="262"/>
      <c r="R38" s="262"/>
      <c r="S38" s="262"/>
      <c r="T38" s="262"/>
    </row>
    <row r="39" spans="1:20">
      <c r="A39" t="s">
        <v>485</v>
      </c>
      <c r="B39" s="279">
        <v>6.3799999999999996E-2</v>
      </c>
      <c r="C39" s="278">
        <v>4.6100000000000002E-2</v>
      </c>
      <c r="D39" s="278">
        <v>5.1699999999999996E-2</v>
      </c>
      <c r="E39" s="278">
        <v>7.4999999999999997E-2</v>
      </c>
      <c r="F39" s="278">
        <v>5.3899999999999997E-2</v>
      </c>
      <c r="G39" s="278">
        <v>4.2999999999999997E-2</v>
      </c>
      <c r="H39" s="278">
        <v>4.82E-2</v>
      </c>
      <c r="I39" s="278">
        <v>5.8400000000000001E-2</v>
      </c>
      <c r="J39" s="278">
        <v>5.2300000000000006E-2</v>
      </c>
      <c r="K39" s="262"/>
      <c r="L39" s="262"/>
      <c r="M39" s="262"/>
      <c r="N39" s="262"/>
      <c r="O39" s="262"/>
      <c r="P39" s="262"/>
      <c r="Q39" s="262"/>
      <c r="R39" s="262"/>
      <c r="S39" s="262"/>
      <c r="T39" s="262"/>
    </row>
    <row r="40" spans="1:20">
      <c r="K40" s="262"/>
      <c r="L40" s="262"/>
      <c r="M40" s="262"/>
      <c r="N40" s="262"/>
      <c r="O40" s="262"/>
      <c r="P40" s="262"/>
      <c r="Q40" s="262"/>
      <c r="R40" s="262"/>
      <c r="S40" s="262"/>
      <c r="T40" s="262"/>
    </row>
    <row r="41" spans="1:20">
      <c r="K41" s="262"/>
      <c r="L41" s="262"/>
      <c r="M41" s="262"/>
      <c r="N41" s="262"/>
      <c r="O41" s="262"/>
      <c r="P41" s="262"/>
      <c r="Q41" s="262"/>
      <c r="R41" s="262"/>
      <c r="S41" s="262"/>
      <c r="T41" s="262"/>
    </row>
  </sheetData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94EE-F726-4FEA-826A-7432B96F1ABD}">
  <dimension ref="A2:U31"/>
  <sheetViews>
    <sheetView showGridLines="0" workbookViewId="0">
      <selection activeCell="C46" sqref="C46"/>
    </sheetView>
  </sheetViews>
  <sheetFormatPr baseColWidth="10" defaultColWidth="11.42578125" defaultRowHeight="15"/>
  <cols>
    <col min="1" max="1" width="52.140625" customWidth="1"/>
    <col min="2" max="10" width="12" customWidth="1"/>
  </cols>
  <sheetData>
    <row r="2" spans="1:10" ht="18.75">
      <c r="A2" s="55" t="s">
        <v>486</v>
      </c>
    </row>
    <row r="3" spans="1:10" ht="18.75">
      <c r="A3" s="55"/>
    </row>
    <row r="4" spans="1:10">
      <c r="A4" s="56" t="s">
        <v>261</v>
      </c>
    </row>
    <row r="5" spans="1:10">
      <c r="A5" s="94" t="s">
        <v>205</v>
      </c>
      <c r="B5" s="65" t="s" vm="109">
        <v>514</v>
      </c>
      <c r="C5" s="15" t="s" vm="103">
        <v>492</v>
      </c>
      <c r="D5" s="15" t="s" vm="102">
        <v>213</v>
      </c>
      <c r="E5" s="15" t="s" vm="104">
        <v>23</v>
      </c>
      <c r="F5" s="15" t="s" vm="99">
        <v>24</v>
      </c>
      <c r="G5" s="15" t="s" vm="96">
        <v>25</v>
      </c>
      <c r="H5" s="15" t="s" vm="4">
        <v>26</v>
      </c>
      <c r="I5" s="15" t="s" vm="5">
        <v>27</v>
      </c>
      <c r="J5" s="15" t="s" vm="7">
        <v>28</v>
      </c>
    </row>
    <row r="6" spans="1:10">
      <c r="A6" t="s" vm="8">
        <v>3</v>
      </c>
      <c r="B6" s="285">
        <v>635.2622104400009</v>
      </c>
      <c r="C6" s="284">
        <v>574.53200145000221</v>
      </c>
      <c r="D6" s="284">
        <v>524.02076412000133</v>
      </c>
      <c r="E6" s="284">
        <v>511.93658553000239</v>
      </c>
      <c r="F6" s="284">
        <v>489.80614049999861</v>
      </c>
      <c r="G6" s="284">
        <v>411.13314364000041</v>
      </c>
      <c r="H6" s="284">
        <v>423.61819168000062</v>
      </c>
      <c r="I6" s="284">
        <v>380.35541764999903</v>
      </c>
      <c r="J6" s="284">
        <v>391.66464138000055</v>
      </c>
    </row>
    <row r="7" spans="1:10">
      <c r="A7" t="s" vm="9">
        <v>7</v>
      </c>
      <c r="B7" s="285">
        <v>95.37445048000005</v>
      </c>
      <c r="C7" s="284">
        <v>117.37256546000016</v>
      </c>
      <c r="D7" s="284">
        <v>101.18287669999965</v>
      </c>
      <c r="E7" s="284">
        <v>81.518652700000089</v>
      </c>
      <c r="F7" s="284">
        <v>75.386099479999956</v>
      </c>
      <c r="G7" s="284">
        <v>69.11299343999984</v>
      </c>
      <c r="H7" s="284">
        <v>61.385878139999988</v>
      </c>
      <c r="I7" s="284">
        <v>72.250170370000006</v>
      </c>
      <c r="J7" s="284">
        <v>75.93621972999992</v>
      </c>
    </row>
    <row r="8" spans="1:10">
      <c r="A8" t="s" vm="10">
        <v>10</v>
      </c>
      <c r="B8" s="285">
        <v>20.066471839999988</v>
      </c>
      <c r="C8" s="284">
        <v>14.203316040000008</v>
      </c>
      <c r="D8" s="284">
        <v>14.87652251000004</v>
      </c>
      <c r="E8" s="284">
        <v>16.794935290000005</v>
      </c>
      <c r="F8" s="284">
        <v>9.4666671400000002</v>
      </c>
      <c r="G8" s="284">
        <v>10.245274960000001</v>
      </c>
      <c r="H8" s="284">
        <v>10.012885000000001</v>
      </c>
      <c r="I8" s="284">
        <v>8.8611092800000009</v>
      </c>
      <c r="J8" s="284">
        <v>21.994492670000003</v>
      </c>
    </row>
    <row r="9" spans="1:10">
      <c r="A9" s="7" t="s">
        <v>11</v>
      </c>
      <c r="B9" s="336">
        <v>750.70313276000093</v>
      </c>
      <c r="C9" s="337">
        <v>706.10788295000236</v>
      </c>
      <c r="D9" s="337">
        <v>640.08016333000103</v>
      </c>
      <c r="E9" s="337">
        <v>610.25017352000248</v>
      </c>
      <c r="F9" s="337">
        <v>574.65890711999862</v>
      </c>
      <c r="G9" s="337">
        <v>490.49141204000028</v>
      </c>
      <c r="H9" s="337">
        <v>495.01695482000059</v>
      </c>
      <c r="I9" s="337">
        <v>461.466697299999</v>
      </c>
      <c r="J9" s="337">
        <v>489.59535378000044</v>
      </c>
    </row>
    <row r="10" spans="1:10">
      <c r="A10" t="s" vm="11">
        <v>117</v>
      </c>
      <c r="B10" s="285">
        <v>-60.191099070000128</v>
      </c>
      <c r="C10" s="284">
        <v>-58.578320560000002</v>
      </c>
      <c r="D10" s="284">
        <v>-43.580928399999884</v>
      </c>
      <c r="E10" s="284">
        <v>-56.192851949999891</v>
      </c>
      <c r="F10" s="284">
        <v>-54.40964008999989</v>
      </c>
      <c r="G10" s="284">
        <v>-48.023568269999885</v>
      </c>
      <c r="H10" s="284">
        <v>-33.820454820000123</v>
      </c>
      <c r="I10" s="284">
        <v>-45.835599699999946</v>
      </c>
      <c r="J10" s="284">
        <v>-44.972602570000021</v>
      </c>
    </row>
    <row r="11" spans="1:10">
      <c r="A11" s="7" t="s">
        <v>12</v>
      </c>
      <c r="B11" s="336">
        <v>690.51203369000075</v>
      </c>
      <c r="C11" s="337">
        <v>647.52956239000241</v>
      </c>
      <c r="D11" s="337">
        <v>596.49923493000119</v>
      </c>
      <c r="E11" s="337">
        <v>554.05732157000261</v>
      </c>
      <c r="F11" s="337">
        <v>520.24926702999869</v>
      </c>
      <c r="G11" s="337">
        <v>442.4678437700004</v>
      </c>
      <c r="H11" s="337">
        <v>461.19650000000047</v>
      </c>
      <c r="I11" s="337">
        <v>415.63109759999907</v>
      </c>
      <c r="J11" s="337">
        <v>444.62275121000039</v>
      </c>
    </row>
    <row r="12" spans="1:10">
      <c r="A12" t="s" vm="12">
        <v>219</v>
      </c>
      <c r="B12" s="285">
        <v>107.4332678600003</v>
      </c>
      <c r="C12" s="284">
        <v>121.10679999999975</v>
      </c>
      <c r="D12" s="284">
        <v>85.484062100000202</v>
      </c>
      <c r="E12" s="284">
        <v>-14.711066360000002</v>
      </c>
      <c r="F12" s="284">
        <v>-10.104927800000132</v>
      </c>
      <c r="G12" s="284">
        <v>13.77378326000005</v>
      </c>
      <c r="H12" s="284">
        <v>73.262279700000079</v>
      </c>
      <c r="I12" s="284">
        <v>-26.828590920000195</v>
      </c>
      <c r="J12" s="284">
        <v>-21.552230479997398</v>
      </c>
    </row>
    <row r="13" spans="1:10">
      <c r="A13" s="8" t="s">
        <v>13</v>
      </c>
      <c r="B13" s="338">
        <v>797.94530155000109</v>
      </c>
      <c r="C13" s="339">
        <v>768.6363623900022</v>
      </c>
      <c r="D13" s="339">
        <v>681.98329703000138</v>
      </c>
      <c r="E13" s="339">
        <v>539.3462552100026</v>
      </c>
      <c r="F13" s="339">
        <v>510.14433922999854</v>
      </c>
      <c r="G13" s="339">
        <v>456.24162703000047</v>
      </c>
      <c r="H13" s="339">
        <v>534.4587797000006</v>
      </c>
      <c r="I13" s="339">
        <v>388.80250667999888</v>
      </c>
      <c r="J13" s="339">
        <v>423.07052073000301</v>
      </c>
    </row>
    <row r="15" spans="1:10">
      <c r="A15" s="56" t="s">
        <v>487</v>
      </c>
    </row>
    <row r="16" spans="1:10">
      <c r="A16" s="93" t="s">
        <v>205</v>
      </c>
      <c r="B16" s="65" t="s" vm="109">
        <v>514</v>
      </c>
      <c r="C16" s="15" t="s" vm="103">
        <v>492</v>
      </c>
      <c r="D16" s="15" t="s" vm="102">
        <v>213</v>
      </c>
      <c r="E16" s="15" t="s" vm="104">
        <v>23</v>
      </c>
      <c r="F16" s="15" t="s" vm="99">
        <v>24</v>
      </c>
      <c r="G16" s="15" t="s" vm="96">
        <v>25</v>
      </c>
      <c r="H16" s="15" t="s" vm="4">
        <v>26</v>
      </c>
      <c r="I16" s="15" t="s" vm="5">
        <v>27</v>
      </c>
      <c r="J16" s="15" t="s" vm="7">
        <v>28</v>
      </c>
    </row>
    <row r="17" spans="1:21">
      <c r="A17" s="9" t="s" vm="84">
        <v>31</v>
      </c>
      <c r="B17" s="285">
        <v>86047.699797810026</v>
      </c>
      <c r="C17" s="284">
        <v>86993.895144900118</v>
      </c>
      <c r="D17" s="284">
        <v>84716.217998340173</v>
      </c>
      <c r="E17" s="284">
        <v>81559.781204760104</v>
      </c>
      <c r="F17" s="284">
        <v>78098.29067565997</v>
      </c>
      <c r="G17" s="284">
        <v>76902.969675889952</v>
      </c>
      <c r="H17" s="284">
        <v>74291.489729929934</v>
      </c>
      <c r="I17" s="284">
        <v>69037.083328719935</v>
      </c>
      <c r="J17" s="284">
        <v>68305.048479310106</v>
      </c>
    </row>
    <row r="18" spans="1:21">
      <c r="A18" t="s" vm="43">
        <v>41</v>
      </c>
      <c r="B18" s="285">
        <v>51322.402084130073</v>
      </c>
      <c r="C18" s="284">
        <v>54586.034136120099</v>
      </c>
      <c r="D18" s="284">
        <v>55769.908724330096</v>
      </c>
      <c r="E18" s="284">
        <v>61418.192400110092</v>
      </c>
      <c r="F18" s="284">
        <v>58060.959887760066</v>
      </c>
      <c r="G18" s="284">
        <v>60202.888836570099</v>
      </c>
      <c r="H18" s="284">
        <v>60723.46801924007</v>
      </c>
      <c r="I18" s="284">
        <v>60449.77669399009</v>
      </c>
      <c r="J18" s="284">
        <v>59118.341911480085</v>
      </c>
    </row>
    <row r="20" spans="1:21">
      <c r="A20" s="261" t="s">
        <v>473</v>
      </c>
      <c r="B20" s="65" t="s" vm="109">
        <v>514</v>
      </c>
      <c r="C20" s="15" t="s" vm="103">
        <v>492</v>
      </c>
      <c r="D20" s="15" t="s" vm="102">
        <v>213</v>
      </c>
      <c r="E20" s="15" t="s" vm="104">
        <v>23</v>
      </c>
      <c r="F20" s="15" t="s" vm="99">
        <v>24</v>
      </c>
      <c r="G20" s="15" t="s" vm="96">
        <v>25</v>
      </c>
      <c r="H20" s="15" t="s" vm="4">
        <v>26</v>
      </c>
      <c r="I20" s="15" t="s" vm="5">
        <v>27</v>
      </c>
      <c r="J20" s="15" t="s" vm="7">
        <v>28</v>
      </c>
    </row>
    <row r="21" spans="1:21">
      <c r="A21" t="s">
        <v>181</v>
      </c>
      <c r="B21" s="68">
        <v>8.0179629527725935E-2</v>
      </c>
      <c r="C21" s="17">
        <v>8.2959448512696723E-2</v>
      </c>
      <c r="D21" s="17">
        <v>6.8086672415016258E-2</v>
      </c>
      <c r="E21" s="17">
        <v>9.208166484553737E-2</v>
      </c>
      <c r="F21" s="17">
        <v>9.4681626641242023E-2</v>
      </c>
      <c r="G21" s="17">
        <v>9.7909090946700389E-2</v>
      </c>
      <c r="H21" s="17">
        <v>6.8321810981803663E-2</v>
      </c>
      <c r="I21" s="17">
        <v>9.9325910121315364E-2</v>
      </c>
      <c r="J21" s="17">
        <v>9.1856677606888509E-2</v>
      </c>
    </row>
    <row r="22" spans="1:21">
      <c r="A22" s="25" t="s">
        <v>474</v>
      </c>
      <c r="B22" s="68">
        <v>0.5964413017980088</v>
      </c>
      <c r="C22" s="17">
        <v>0.62746970974457073</v>
      </c>
      <c r="D22" s="17">
        <v>0.65831442953960462</v>
      </c>
      <c r="E22" s="17">
        <v>0.75304508537015935</v>
      </c>
      <c r="F22" s="17">
        <v>0.74343445145151277</v>
      </c>
      <c r="G22" s="17">
        <v>0.78284218529267613</v>
      </c>
      <c r="H22" s="17">
        <v>0.81736775288780228</v>
      </c>
      <c r="I22" s="17">
        <v>0.87561313107853356</v>
      </c>
      <c r="J22" s="17">
        <v>0.86550472077312535</v>
      </c>
    </row>
    <row r="25" spans="1:21" ht="18.75">
      <c r="A25" s="55" t="s">
        <v>488</v>
      </c>
    </row>
    <row r="27" spans="1:21">
      <c r="A27" s="13" t="s">
        <v>463</v>
      </c>
      <c r="B27" s="65" t="s">
        <v>514</v>
      </c>
      <c r="C27" s="15" t="s">
        <v>492</v>
      </c>
      <c r="D27" s="15" t="s">
        <v>213</v>
      </c>
      <c r="E27" s="15" t="s">
        <v>23</v>
      </c>
      <c r="F27" s="15" t="s" vm="95">
        <v>24</v>
      </c>
      <c r="G27" s="15" t="s" vm="96">
        <v>25</v>
      </c>
      <c r="H27" s="15" t="s" vm="4">
        <v>26</v>
      </c>
      <c r="I27" s="15" t="s" vm="5">
        <v>27</v>
      </c>
      <c r="J27" s="15" t="s" vm="7">
        <v>28</v>
      </c>
    </row>
    <row r="28" spans="1:21">
      <c r="A28" t="s">
        <v>476</v>
      </c>
      <c r="B28" s="66">
        <v>0.32200000000000001</v>
      </c>
      <c r="C28" s="49">
        <v>0.3</v>
      </c>
      <c r="D28" s="49">
        <v>0.29099999999999998</v>
      </c>
      <c r="E28" s="21">
        <v>0.28399999999999997</v>
      </c>
      <c r="F28" s="21">
        <v>0.28499999999999998</v>
      </c>
      <c r="G28" s="21">
        <v>0.30599999999999999</v>
      </c>
      <c r="H28" s="21">
        <v>0.32200000000000001</v>
      </c>
      <c r="I28" s="21">
        <v>0.32</v>
      </c>
      <c r="J28" s="21">
        <v>0.30499999999999999</v>
      </c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</row>
    <row r="29" spans="1:21">
      <c r="A29" t="s">
        <v>477</v>
      </c>
      <c r="B29" s="66">
        <v>0.54300000000000004</v>
      </c>
      <c r="C29" s="49">
        <v>0.54800000000000004</v>
      </c>
      <c r="D29" s="49">
        <v>0.56200000000000006</v>
      </c>
      <c r="E29" s="21">
        <v>0.56200000000000006</v>
      </c>
      <c r="F29" s="21">
        <v>0.57499999999999996</v>
      </c>
      <c r="G29" s="21">
        <v>0.52900000000000003</v>
      </c>
      <c r="H29" s="21">
        <v>0.54700000000000004</v>
      </c>
      <c r="I29" s="21">
        <v>0.52500000000000002</v>
      </c>
      <c r="J29" s="21">
        <v>0.54900000000000004</v>
      </c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</row>
    <row r="30" spans="1:21">
      <c r="A30" t="s">
        <v>478</v>
      </c>
      <c r="B30" s="66">
        <v>0.13400000000000001</v>
      </c>
      <c r="C30" s="49">
        <v>0.152</v>
      </c>
      <c r="D30" s="49">
        <v>0.14699999999999999</v>
      </c>
      <c r="E30" s="21">
        <v>0.154</v>
      </c>
      <c r="F30" s="21">
        <v>0.14000000000000001</v>
      </c>
      <c r="G30" s="21">
        <v>0.16500000000000001</v>
      </c>
      <c r="H30" s="21">
        <v>0.13100000000000001</v>
      </c>
      <c r="I30" s="21">
        <v>0.156</v>
      </c>
      <c r="J30" s="21">
        <v>0.14599999999999999</v>
      </c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</row>
    <row r="31" spans="1:21"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8762-2714-47E0-BFCE-B8B75D36BFD4}">
  <dimension ref="A2:S30"/>
  <sheetViews>
    <sheetView showGridLines="0" workbookViewId="0">
      <selection activeCell="F13" sqref="F13:I13"/>
    </sheetView>
  </sheetViews>
  <sheetFormatPr baseColWidth="10" defaultColWidth="11.42578125" defaultRowHeight="15"/>
  <cols>
    <col min="1" max="1" width="52.140625" customWidth="1"/>
    <col min="2" max="10" width="12" customWidth="1"/>
  </cols>
  <sheetData>
    <row r="2" spans="1:10" ht="18.75">
      <c r="A2" s="55" t="s">
        <v>489</v>
      </c>
    </row>
    <row r="3" spans="1:10" ht="18.75">
      <c r="A3" s="55"/>
    </row>
    <row r="4" spans="1:10">
      <c r="A4" s="56" t="s">
        <v>261</v>
      </c>
    </row>
    <row r="5" spans="1:10">
      <c r="A5" s="94" t="s">
        <v>205</v>
      </c>
      <c r="B5" s="65" t="s" vm="109">
        <v>514</v>
      </c>
      <c r="C5" s="15" t="s" vm="103">
        <v>492</v>
      </c>
      <c r="D5" s="15" t="s" vm="102">
        <v>213</v>
      </c>
      <c r="E5" s="15" t="s" vm="104">
        <v>23</v>
      </c>
      <c r="F5" s="15" t="s" vm="99">
        <v>24</v>
      </c>
      <c r="G5" s="15" t="s" vm="96">
        <v>25</v>
      </c>
      <c r="H5" s="15" t="s" vm="4">
        <v>26</v>
      </c>
      <c r="I5" s="15" t="s" vm="5">
        <v>27</v>
      </c>
      <c r="J5" s="15" t="s" vm="7">
        <v>28</v>
      </c>
    </row>
    <row r="6" spans="1:10">
      <c r="A6" t="s" vm="8">
        <v>3</v>
      </c>
      <c r="B6" s="285">
        <v>267.17803998999915</v>
      </c>
      <c r="C6" s="284">
        <v>251.2540512900016</v>
      </c>
      <c r="D6" s="284">
        <v>223.70927263000129</v>
      </c>
      <c r="E6" s="284">
        <v>213.4552852100025</v>
      </c>
      <c r="F6" s="284">
        <v>205.18463998000018</v>
      </c>
      <c r="G6" s="284">
        <v>167.97851099999792</v>
      </c>
      <c r="H6" s="284">
        <v>145.52125778999883</v>
      </c>
      <c r="I6" s="284">
        <v>131.92586647999877</v>
      </c>
      <c r="J6" s="284">
        <v>126.05723316999938</v>
      </c>
    </row>
    <row r="7" spans="1:10">
      <c r="A7" t="s" vm="9">
        <v>7</v>
      </c>
      <c r="B7" s="285">
        <v>36.401633339999982</v>
      </c>
      <c r="C7" s="284">
        <v>35.544597219999964</v>
      </c>
      <c r="D7" s="284">
        <v>33.915518140000039</v>
      </c>
      <c r="E7" s="284">
        <v>33.735222119999975</v>
      </c>
      <c r="F7" s="284">
        <v>35.890149439999995</v>
      </c>
      <c r="G7" s="284">
        <v>31.408587719999986</v>
      </c>
      <c r="H7" s="284">
        <v>32.956795449999994</v>
      </c>
      <c r="I7" s="284">
        <v>30.043682650000026</v>
      </c>
      <c r="J7" s="284">
        <v>29.84758381000001</v>
      </c>
    </row>
    <row r="8" spans="1:10">
      <c r="A8" t="s" vm="10">
        <v>10</v>
      </c>
      <c r="B8" s="285">
        <v>11.7485385</v>
      </c>
      <c r="C8" s="284">
        <v>8.4425452099999987</v>
      </c>
      <c r="D8" s="284">
        <v>7.084958969999998</v>
      </c>
      <c r="E8" s="284">
        <v>7.1446708699999979</v>
      </c>
      <c r="F8" s="284">
        <v>1.3864754700000002</v>
      </c>
      <c r="G8" s="284">
        <v>1.82835697</v>
      </c>
      <c r="H8" s="284">
        <v>1.1876150499999998</v>
      </c>
      <c r="I8" s="284">
        <v>1.0144563000000002</v>
      </c>
      <c r="J8" s="284">
        <v>0.47838118000000002</v>
      </c>
    </row>
    <row r="9" spans="1:10">
      <c r="A9" s="7" t="s">
        <v>11</v>
      </c>
      <c r="B9" s="286">
        <v>315.32821182999913</v>
      </c>
      <c r="C9" s="287">
        <v>295.24119372000155</v>
      </c>
      <c r="D9" s="287">
        <v>264.70974974000131</v>
      </c>
      <c r="E9" s="287">
        <v>254.33517820000247</v>
      </c>
      <c r="F9" s="287">
        <v>242.46126489000017</v>
      </c>
      <c r="G9" s="287">
        <v>201.2154556899979</v>
      </c>
      <c r="H9" s="287">
        <v>179.66566828999882</v>
      </c>
      <c r="I9" s="287">
        <v>162.9840054299988</v>
      </c>
      <c r="J9" s="287">
        <v>156.38319815999941</v>
      </c>
    </row>
    <row r="10" spans="1:10">
      <c r="A10" t="s" vm="11">
        <v>117</v>
      </c>
      <c r="B10" s="285">
        <v>-44.895725390000102</v>
      </c>
      <c r="C10" s="284">
        <v>-36.364072679999992</v>
      </c>
      <c r="D10" s="284">
        <v>-24.598233279999995</v>
      </c>
      <c r="E10" s="284">
        <v>-34.228974479999991</v>
      </c>
      <c r="F10" s="284">
        <v>-30.960940269999991</v>
      </c>
      <c r="G10" s="284">
        <v>-29.205450409999983</v>
      </c>
      <c r="H10" s="284">
        <v>-21.834249889999995</v>
      </c>
      <c r="I10" s="284">
        <v>-33.606241709999949</v>
      </c>
      <c r="J10" s="284">
        <v>-40.007366749999939</v>
      </c>
    </row>
    <row r="11" spans="1:10">
      <c r="A11" s="7" t="s">
        <v>12</v>
      </c>
      <c r="B11" s="286">
        <v>270.43248643999902</v>
      </c>
      <c r="C11" s="287">
        <v>258.87712104000155</v>
      </c>
      <c r="D11" s="287">
        <v>240.11151646000133</v>
      </c>
      <c r="E11" s="287">
        <v>220.1062037200025</v>
      </c>
      <c r="F11" s="287">
        <v>211.50032462000019</v>
      </c>
      <c r="G11" s="287">
        <v>172.01000527999793</v>
      </c>
      <c r="H11" s="287">
        <v>157.83141839999882</v>
      </c>
      <c r="I11" s="287">
        <v>129.37776371999885</v>
      </c>
      <c r="J11" s="287">
        <v>116.37583140999948</v>
      </c>
    </row>
    <row r="12" spans="1:10">
      <c r="A12" s="9" t="s" vm="12">
        <v>219</v>
      </c>
      <c r="B12" s="285">
        <v>-20.221148330000183</v>
      </c>
      <c r="C12" s="284">
        <v>-39.845304110000129</v>
      </c>
      <c r="D12" s="284">
        <v>14.952065060000059</v>
      </c>
      <c r="E12" s="284">
        <v>-17.608356180000058</v>
      </c>
      <c r="F12" s="284">
        <v>-35.499613500000009</v>
      </c>
      <c r="G12" s="284">
        <v>-26.856840200000018</v>
      </c>
      <c r="H12" s="284">
        <v>-7.803169920000026</v>
      </c>
      <c r="I12" s="284">
        <v>10.92552694999995</v>
      </c>
      <c r="J12" s="284">
        <v>16.26062031</v>
      </c>
    </row>
    <row r="13" spans="1:10">
      <c r="A13" s="8" t="s">
        <v>13</v>
      </c>
      <c r="B13" s="300">
        <v>250.21133810999885</v>
      </c>
      <c r="C13" s="335">
        <v>219.03181693000141</v>
      </c>
      <c r="D13" s="335">
        <v>255.06358152000138</v>
      </c>
      <c r="E13" s="335">
        <v>202.49784754000245</v>
      </c>
      <c r="F13" s="335">
        <v>176.00071112000018</v>
      </c>
      <c r="G13" s="335">
        <v>145.1531650799979</v>
      </c>
      <c r="H13" s="335">
        <v>150.02824847999881</v>
      </c>
      <c r="I13" s="335">
        <v>140.3032906699988</v>
      </c>
      <c r="J13" s="335">
        <v>132.63645171999949</v>
      </c>
    </row>
    <row r="15" spans="1:10">
      <c r="A15" s="56" t="s">
        <v>487</v>
      </c>
    </row>
    <row r="16" spans="1:10">
      <c r="A16" s="93" t="s">
        <v>205</v>
      </c>
      <c r="B16" s="65" t="s" vm="109">
        <v>514</v>
      </c>
      <c r="C16" s="15" t="s" vm="103">
        <v>492</v>
      </c>
      <c r="D16" s="15" t="s" vm="102">
        <v>213</v>
      </c>
      <c r="E16" s="15" t="s" vm="104">
        <v>23</v>
      </c>
      <c r="F16" s="15" t="s" vm="99">
        <v>24</v>
      </c>
      <c r="G16" s="15" t="s" vm="96">
        <v>25</v>
      </c>
      <c r="H16" s="15" t="s" vm="4">
        <v>26</v>
      </c>
      <c r="I16" s="15" t="s" vm="5">
        <v>27</v>
      </c>
      <c r="J16" s="15" t="s" vm="7">
        <v>28</v>
      </c>
    </row>
    <row r="17" spans="1:19">
      <c r="A17" s="9" t="s" vm="84">
        <v>31</v>
      </c>
      <c r="B17" s="285">
        <v>21625.919241030013</v>
      </c>
      <c r="C17" s="284">
        <v>20545.754358000024</v>
      </c>
      <c r="D17" s="284">
        <v>20135.781783330025</v>
      </c>
      <c r="E17" s="284">
        <v>18965.284335730015</v>
      </c>
      <c r="F17" s="284">
        <v>18738.880090130006</v>
      </c>
      <c r="G17" s="284">
        <v>17705.10111063001</v>
      </c>
      <c r="H17" s="284">
        <v>17215.083785600007</v>
      </c>
      <c r="I17" s="284">
        <v>16466.449735710008</v>
      </c>
      <c r="J17" s="284">
        <v>16185.061273849982</v>
      </c>
    </row>
    <row r="18" spans="1:19">
      <c r="A18" t="s" vm="43">
        <v>41</v>
      </c>
      <c r="B18" s="285">
        <v>21884.786670119993</v>
      </c>
      <c r="C18" s="284">
        <v>20831.724916069979</v>
      </c>
      <c r="D18" s="284">
        <v>21307.47316735001</v>
      </c>
      <c r="E18" s="284">
        <v>20743.208834549998</v>
      </c>
      <c r="F18" s="284">
        <v>20231.539871630004</v>
      </c>
      <c r="G18" s="284">
        <v>17512.24653179001</v>
      </c>
      <c r="H18" s="284">
        <v>16777.437519170002</v>
      </c>
      <c r="I18" s="284">
        <v>17000.049428339993</v>
      </c>
      <c r="J18" s="284">
        <v>16039.577180660002</v>
      </c>
    </row>
    <row r="20" spans="1:19">
      <c r="A20" s="261" t="s">
        <v>473</v>
      </c>
      <c r="B20" s="65" t="s" vm="109">
        <v>514</v>
      </c>
      <c r="C20" s="15" t="s" vm="103">
        <v>492</v>
      </c>
      <c r="D20" s="15" t="s" vm="102">
        <v>213</v>
      </c>
      <c r="E20" s="15" t="s" vm="104">
        <v>23</v>
      </c>
      <c r="F20" s="15" t="s" vm="99">
        <v>24</v>
      </c>
      <c r="G20" s="15" t="s" vm="96">
        <v>25</v>
      </c>
      <c r="H20" s="15" t="s" vm="4">
        <v>26</v>
      </c>
      <c r="I20" s="15" t="s" vm="5">
        <v>27</v>
      </c>
      <c r="J20" s="15" t="s" vm="7">
        <v>28</v>
      </c>
    </row>
    <row r="21" spans="1:19">
      <c r="A21" t="s">
        <v>181</v>
      </c>
      <c r="B21" s="68">
        <v>0.14237776293294191</v>
      </c>
      <c r="C21" s="17">
        <v>0.1231673406472088</v>
      </c>
      <c r="D21" s="17">
        <v>9.2925301407146707E-2</v>
      </c>
      <c r="E21" s="17">
        <v>0.13458214755130424</v>
      </c>
      <c r="F21" s="17">
        <v>0.1276943774257977</v>
      </c>
      <c r="G21" s="17">
        <v>0.14514516446984713</v>
      </c>
      <c r="H21" s="17">
        <v>0.12152711254081819</v>
      </c>
      <c r="I21" s="17">
        <v>0.20619349500791193</v>
      </c>
      <c r="J21" s="17">
        <v>0.25582906105467573</v>
      </c>
    </row>
    <row r="22" spans="1:19">
      <c r="A22" s="25" t="s">
        <v>474</v>
      </c>
      <c r="B22" s="68">
        <v>1.011970239332016</v>
      </c>
      <c r="C22" s="17">
        <v>1.0139187178570839</v>
      </c>
      <c r="D22" s="17">
        <v>1.0581895153924445</v>
      </c>
      <c r="E22" s="17">
        <v>1.0937462611868374</v>
      </c>
      <c r="F22" s="17">
        <v>1.0796557624746317</v>
      </c>
      <c r="G22" s="17">
        <v>0.98910740031164168</v>
      </c>
      <c r="H22" s="17">
        <v>0.97457774403653585</v>
      </c>
      <c r="I22" s="17">
        <v>1.0324052665385905</v>
      </c>
      <c r="J22" s="17">
        <v>0.99101121146664817</v>
      </c>
    </row>
    <row r="25" spans="1:19" ht="18.75">
      <c r="A25" s="55" t="s">
        <v>490</v>
      </c>
    </row>
    <row r="27" spans="1:19">
      <c r="A27" s="13" t="s">
        <v>463</v>
      </c>
      <c r="B27" s="65" t="s">
        <v>514</v>
      </c>
      <c r="C27" s="15" t="s">
        <v>492</v>
      </c>
      <c r="D27" s="15" t="s">
        <v>213</v>
      </c>
      <c r="E27" s="15" t="s">
        <v>23</v>
      </c>
      <c r="F27" s="15" t="s" vm="95">
        <v>24</v>
      </c>
      <c r="G27" s="15" t="s" vm="96">
        <v>25</v>
      </c>
      <c r="H27" s="15" t="s" vm="4">
        <v>26</v>
      </c>
      <c r="I27" s="15" t="s" vm="5">
        <v>27</v>
      </c>
      <c r="J27" s="15" t="s" vm="7">
        <v>28</v>
      </c>
    </row>
    <row r="28" spans="1:19">
      <c r="A28" t="s">
        <v>476</v>
      </c>
      <c r="B28" s="66">
        <v>0.39300000000000002</v>
      </c>
      <c r="C28" s="49">
        <v>0.38800000000000001</v>
      </c>
      <c r="D28" s="49">
        <v>0.39700000000000002</v>
      </c>
      <c r="E28" s="49">
        <v>0.40699999999999997</v>
      </c>
      <c r="F28" s="21">
        <v>0.39400000000000002</v>
      </c>
      <c r="G28" s="21">
        <v>0.40500000000000003</v>
      </c>
      <c r="H28" s="21">
        <v>0.42</v>
      </c>
      <c r="I28" s="21">
        <v>0.45100000000000001</v>
      </c>
      <c r="J28" s="21">
        <v>0.42699999999999999</v>
      </c>
      <c r="K28" s="262"/>
      <c r="L28" s="262"/>
      <c r="M28" s="262"/>
      <c r="N28" s="262"/>
      <c r="O28" s="262"/>
      <c r="P28" s="262"/>
      <c r="Q28" s="262"/>
      <c r="R28" s="262"/>
      <c r="S28" s="262"/>
    </row>
    <row r="29" spans="1:19">
      <c r="A29" t="s">
        <v>477</v>
      </c>
      <c r="B29" s="66">
        <v>0.439</v>
      </c>
      <c r="C29" s="49">
        <v>0.42899999999999999</v>
      </c>
      <c r="D29" s="49">
        <v>0.45400000000000001</v>
      </c>
      <c r="E29" s="49">
        <v>0.46</v>
      </c>
      <c r="F29" s="21">
        <v>0.46500000000000002</v>
      </c>
      <c r="G29" s="21">
        <v>0.44500000000000001</v>
      </c>
      <c r="H29" s="21">
        <v>0.44600000000000001</v>
      </c>
      <c r="I29" s="21">
        <v>0.42299999999999999</v>
      </c>
      <c r="J29" s="21">
        <v>0.43099999999999999</v>
      </c>
      <c r="K29" s="262"/>
      <c r="L29" s="262"/>
      <c r="M29" s="262"/>
      <c r="N29" s="262"/>
      <c r="O29" s="262"/>
      <c r="P29" s="262"/>
      <c r="Q29" s="262"/>
      <c r="R29" s="262"/>
      <c r="S29" s="262"/>
    </row>
    <row r="30" spans="1:19">
      <c r="A30" t="s">
        <v>478</v>
      </c>
      <c r="B30" s="66">
        <v>0.16800000000000001</v>
      </c>
      <c r="C30" s="49">
        <v>0.183</v>
      </c>
      <c r="D30" s="49">
        <v>0.14899999999999999</v>
      </c>
      <c r="E30" s="49">
        <v>0.13300000000000001</v>
      </c>
      <c r="F30" s="21">
        <v>0.14000000000000001</v>
      </c>
      <c r="G30" s="21">
        <v>0.15</v>
      </c>
      <c r="H30" s="21">
        <v>0.13400000000000001</v>
      </c>
      <c r="I30" s="21">
        <v>0.127</v>
      </c>
      <c r="J30" s="21">
        <v>0.14099999999999999</v>
      </c>
      <c r="K30" s="262"/>
      <c r="L30" s="262"/>
      <c r="M30" s="262"/>
      <c r="N30" s="262"/>
      <c r="O30" s="262"/>
      <c r="P30" s="262"/>
      <c r="Q30" s="262"/>
      <c r="R30" s="262"/>
      <c r="S30" s="262"/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8DF6-48CB-4DF7-8444-4280BA53383F}">
  <dimension ref="A2:B70"/>
  <sheetViews>
    <sheetView showGridLines="0" workbookViewId="0">
      <selection activeCell="A47" sqref="A47"/>
    </sheetView>
  </sheetViews>
  <sheetFormatPr baseColWidth="10" defaultColWidth="11.42578125" defaultRowHeight="15"/>
  <sheetData>
    <row r="2" spans="1:2" ht="18.75">
      <c r="A2" s="55" t="s">
        <v>93</v>
      </c>
    </row>
    <row r="3" spans="1:2" ht="18.75">
      <c r="A3" s="55"/>
    </row>
    <row r="4" spans="1:2">
      <c r="A4" s="57" t="s">
        <v>94</v>
      </c>
    </row>
    <row r="5" spans="1:2">
      <c r="A5" s="37" t="s">
        <v>95</v>
      </c>
      <c r="B5" t="s">
        <v>96</v>
      </c>
    </row>
    <row r="6" spans="1:2">
      <c r="A6" s="37" t="s">
        <v>97</v>
      </c>
      <c r="B6" t="s">
        <v>98</v>
      </c>
    </row>
    <row r="7" spans="1:2">
      <c r="A7" s="37" t="s">
        <v>99</v>
      </c>
      <c r="B7" t="s">
        <v>100</v>
      </c>
    </row>
    <row r="8" spans="1:2">
      <c r="A8" s="37" t="s">
        <v>101</v>
      </c>
      <c r="B8" t="s">
        <v>102</v>
      </c>
    </row>
    <row r="9" spans="1:2">
      <c r="A9" s="37" t="s">
        <v>103</v>
      </c>
      <c r="B9" t="s">
        <v>104</v>
      </c>
    </row>
    <row r="10" spans="1:2">
      <c r="A10" s="37" t="s">
        <v>105</v>
      </c>
      <c r="B10" t="s">
        <v>106</v>
      </c>
    </row>
    <row r="11" spans="1:2">
      <c r="A11" s="37"/>
    </row>
    <row r="12" spans="1:2">
      <c r="A12" s="57" t="s">
        <v>3</v>
      </c>
    </row>
    <row r="13" spans="1:2">
      <c r="A13" s="37" t="s">
        <v>107</v>
      </c>
      <c r="B13" t="s">
        <v>3</v>
      </c>
    </row>
    <row r="14" spans="1:2">
      <c r="A14" s="37" t="s">
        <v>108</v>
      </c>
      <c r="B14" t="s">
        <v>109</v>
      </c>
    </row>
    <row r="15" spans="1:2">
      <c r="A15" s="37" t="s">
        <v>110</v>
      </c>
      <c r="B15" t="s">
        <v>111</v>
      </c>
    </row>
    <row r="16" spans="1:2">
      <c r="A16" s="37" t="s">
        <v>112</v>
      </c>
      <c r="B16" t="s">
        <v>113</v>
      </c>
    </row>
    <row r="17" spans="1:2">
      <c r="A17" s="37"/>
    </row>
    <row r="18" spans="1:2">
      <c r="A18" s="57" t="s">
        <v>114</v>
      </c>
    </row>
    <row r="19" spans="1:2">
      <c r="A19" s="37" t="s">
        <v>115</v>
      </c>
      <c r="B19" t="s">
        <v>7</v>
      </c>
    </row>
    <row r="20" spans="1:2">
      <c r="A20" s="37" t="s">
        <v>116</v>
      </c>
      <c r="B20" t="s">
        <v>10</v>
      </c>
    </row>
    <row r="21" spans="1:2">
      <c r="A21" s="37"/>
    </row>
    <row r="22" spans="1:2">
      <c r="A22" s="57" t="s">
        <v>117</v>
      </c>
    </row>
    <row r="23" spans="1:2">
      <c r="A23" s="37" t="s">
        <v>118</v>
      </c>
      <c r="B23" t="s">
        <v>117</v>
      </c>
    </row>
    <row r="24" spans="1:2">
      <c r="A24" s="37" t="s">
        <v>119</v>
      </c>
      <c r="B24" t="s">
        <v>120</v>
      </c>
    </row>
    <row r="25" spans="1:2">
      <c r="A25" s="37"/>
    </row>
    <row r="26" spans="1:2">
      <c r="A26" s="57" t="s">
        <v>121</v>
      </c>
    </row>
    <row r="27" spans="1:2">
      <c r="A27" s="37" t="s">
        <v>122</v>
      </c>
      <c r="B27" t="s">
        <v>123</v>
      </c>
    </row>
    <row r="28" spans="1:2">
      <c r="A28" s="37" t="s">
        <v>124</v>
      </c>
      <c r="B28" t="s">
        <v>125</v>
      </c>
    </row>
    <row r="29" spans="1:2">
      <c r="A29" s="37" t="s">
        <v>126</v>
      </c>
      <c r="B29" t="s">
        <v>127</v>
      </c>
    </row>
    <row r="30" spans="1:2">
      <c r="A30" s="37"/>
    </row>
    <row r="31" spans="1:2">
      <c r="A31" s="57" t="s">
        <v>128</v>
      </c>
    </row>
    <row r="32" spans="1:2">
      <c r="A32" s="37" t="s">
        <v>129</v>
      </c>
      <c r="B32" t="s">
        <v>130</v>
      </c>
    </row>
    <row r="33" spans="1:2">
      <c r="A33" s="37" t="s">
        <v>131</v>
      </c>
      <c r="B33" t="s">
        <v>132</v>
      </c>
    </row>
    <row r="34" spans="1:2">
      <c r="A34" s="37"/>
      <c r="B34" t="s">
        <v>133</v>
      </c>
    </row>
    <row r="35" spans="1:2">
      <c r="A35" s="37" t="s">
        <v>134</v>
      </c>
      <c r="B35" t="s">
        <v>135</v>
      </c>
    </row>
    <row r="36" spans="1:2">
      <c r="A36" s="37"/>
      <c r="B36" t="s">
        <v>133</v>
      </c>
    </row>
    <row r="37" spans="1:2">
      <c r="A37" s="37"/>
    </row>
    <row r="38" spans="1:2">
      <c r="A38" s="57" t="s">
        <v>136</v>
      </c>
    </row>
    <row r="39" spans="1:2">
      <c r="A39" s="92" t="s">
        <v>137</v>
      </c>
      <c r="B39" t="s">
        <v>138</v>
      </c>
    </row>
    <row r="40" spans="1:2">
      <c r="A40" s="92" t="s">
        <v>139</v>
      </c>
      <c r="B40" t="s">
        <v>140</v>
      </c>
    </row>
    <row r="41" spans="1:2">
      <c r="A41" s="92" t="s">
        <v>141</v>
      </c>
      <c r="B41" t="s">
        <v>499</v>
      </c>
    </row>
    <row r="42" spans="1:2">
      <c r="A42" s="92" t="s">
        <v>143</v>
      </c>
      <c r="B42" t="s">
        <v>142</v>
      </c>
    </row>
    <row r="43" spans="1:2">
      <c r="A43" s="92" t="s">
        <v>145</v>
      </c>
      <c r="B43" t="s">
        <v>144</v>
      </c>
    </row>
    <row r="44" spans="1:2">
      <c r="A44" s="92" t="s">
        <v>147</v>
      </c>
      <c r="B44" t="s">
        <v>146</v>
      </c>
    </row>
    <row r="45" spans="1:2">
      <c r="A45" s="37" t="s">
        <v>149</v>
      </c>
      <c r="B45" t="s">
        <v>148</v>
      </c>
    </row>
    <row r="46" spans="1:2">
      <c r="A46" s="37" t="s">
        <v>500</v>
      </c>
      <c r="B46" t="s">
        <v>150</v>
      </c>
    </row>
    <row r="47" spans="1:2">
      <c r="A47" s="37"/>
    </row>
    <row r="48" spans="1:2">
      <c r="A48" s="57" t="s">
        <v>151</v>
      </c>
    </row>
    <row r="49" spans="1:2">
      <c r="A49" s="92" t="s">
        <v>152</v>
      </c>
      <c r="B49" t="s">
        <v>151</v>
      </c>
    </row>
    <row r="50" spans="1:2">
      <c r="A50" s="92"/>
    </row>
    <row r="51" spans="1:2">
      <c r="A51" s="57" t="s">
        <v>153</v>
      </c>
    </row>
    <row r="52" spans="1:2">
      <c r="A52" s="92" t="s">
        <v>154</v>
      </c>
      <c r="B52" t="s">
        <v>153</v>
      </c>
    </row>
    <row r="53" spans="1:2">
      <c r="A53" s="57"/>
    </row>
    <row r="54" spans="1:2">
      <c r="A54" s="57" t="s">
        <v>155</v>
      </c>
    </row>
    <row r="55" spans="1:2">
      <c r="A55" s="37" t="s">
        <v>156</v>
      </c>
      <c r="B55" t="s">
        <v>157</v>
      </c>
    </row>
    <row r="56" spans="1:2">
      <c r="A56" s="37" t="s">
        <v>158</v>
      </c>
      <c r="B56" t="s">
        <v>159</v>
      </c>
    </row>
    <row r="57" spans="1:2">
      <c r="A57" s="37" t="s">
        <v>160</v>
      </c>
      <c r="B57" t="s">
        <v>161</v>
      </c>
    </row>
    <row r="58" spans="1:2" ht="18.75">
      <c r="A58" s="37"/>
      <c r="B58" s="55"/>
    </row>
    <row r="59" spans="1:2">
      <c r="A59" s="57" t="s">
        <v>162</v>
      </c>
    </row>
    <row r="60" spans="1:2">
      <c r="A60" s="37" t="s">
        <v>163</v>
      </c>
      <c r="B60" t="s">
        <v>164</v>
      </c>
    </row>
    <row r="61" spans="1:2">
      <c r="A61" s="37" t="s">
        <v>165</v>
      </c>
      <c r="B61" t="s">
        <v>166</v>
      </c>
    </row>
    <row r="62" spans="1:2">
      <c r="A62" s="37" t="s">
        <v>167</v>
      </c>
      <c r="B62" t="s">
        <v>168</v>
      </c>
    </row>
    <row r="63" spans="1:2">
      <c r="A63" s="37"/>
    </row>
    <row r="64" spans="1:2">
      <c r="A64" s="57" t="s">
        <v>169</v>
      </c>
    </row>
    <row r="65" spans="1:2">
      <c r="A65" s="37" t="s">
        <v>170</v>
      </c>
      <c r="B65" t="s">
        <v>171</v>
      </c>
    </row>
    <row r="66" spans="1:2">
      <c r="A66" s="37" t="s">
        <v>172</v>
      </c>
      <c r="B66" t="s">
        <v>173</v>
      </c>
    </row>
    <row r="68" spans="1:2">
      <c r="A68" s="57" t="s">
        <v>174</v>
      </c>
    </row>
    <row r="69" spans="1:2">
      <c r="A69" s="37" t="s">
        <v>175</v>
      </c>
      <c r="B69" t="s">
        <v>176</v>
      </c>
    </row>
    <row r="70" spans="1:2">
      <c r="A70" s="37" t="s">
        <v>177</v>
      </c>
      <c r="B70" t="s">
        <v>178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ignoredErrors>
    <ignoredError sqref="A5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FB22-DCA1-43BB-85EC-2ABC3AC23CE3}">
  <dimension ref="B6:B24"/>
  <sheetViews>
    <sheetView showGridLines="0" workbookViewId="0"/>
  </sheetViews>
  <sheetFormatPr baseColWidth="10" defaultColWidth="11.42578125" defaultRowHeight="15"/>
  <cols>
    <col min="1" max="1" width="5.28515625" customWidth="1"/>
    <col min="9" max="9" width="16.7109375" customWidth="1"/>
  </cols>
  <sheetData>
    <row r="6" spans="2:2" ht="36">
      <c r="B6" s="61" t="s">
        <v>94</v>
      </c>
    </row>
    <row r="8" spans="2:2" ht="18.75">
      <c r="B8" s="46" t="s">
        <v>194</v>
      </c>
    </row>
    <row r="10" spans="2:2" ht="18.75">
      <c r="B10" s="46" t="s">
        <v>195</v>
      </c>
    </row>
    <row r="12" spans="2:2" ht="18.75">
      <c r="B12" s="46" t="s">
        <v>196</v>
      </c>
    </row>
    <row r="14" spans="2:2" ht="18.75">
      <c r="B14" s="46" t="s">
        <v>197</v>
      </c>
    </row>
    <row r="16" spans="2:2" ht="18.75">
      <c r="B16" s="46" t="s">
        <v>198</v>
      </c>
    </row>
    <row r="18" spans="2:2" ht="18.75">
      <c r="B18" s="46" t="s">
        <v>199</v>
      </c>
    </row>
    <row r="20" spans="2:2" ht="18.75">
      <c r="B20" s="46" t="s">
        <v>200</v>
      </c>
    </row>
    <row r="22" spans="2:2" ht="18.75">
      <c r="B22" s="46" t="s">
        <v>201</v>
      </c>
    </row>
    <row r="24" spans="2:2" ht="18.75">
      <c r="B24" s="46" t="s">
        <v>202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365D-E5FF-4A6B-B6B0-131A5336651E}">
  <dimension ref="A2:T251"/>
  <sheetViews>
    <sheetView showGridLines="0" workbookViewId="0">
      <selection activeCell="L228" sqref="L228"/>
    </sheetView>
  </sheetViews>
  <sheetFormatPr baseColWidth="10" defaultColWidth="11.42578125" defaultRowHeight="15"/>
  <cols>
    <col min="1" max="1" width="64.7109375" customWidth="1"/>
    <col min="2" max="10" width="12.7109375" customWidth="1"/>
    <col min="12" max="13" width="18.42578125" bestFit="1" customWidth="1"/>
    <col min="14" max="14" width="18.7109375" bestFit="1" customWidth="1"/>
    <col min="15" max="15" width="13.42578125" bestFit="1" customWidth="1"/>
    <col min="16" max="17" width="14.42578125" bestFit="1" customWidth="1"/>
    <col min="18" max="19" width="13.42578125" bestFit="1" customWidth="1"/>
    <col min="20" max="31" width="15.42578125" bestFit="1" customWidth="1"/>
  </cols>
  <sheetData>
    <row r="2" spans="1:20" ht="18.75">
      <c r="A2" s="55" t="s">
        <v>203</v>
      </c>
    </row>
    <row r="3" spans="1:20" ht="12.75" customHeight="1">
      <c r="A3" s="55"/>
    </row>
    <row r="4" spans="1:20">
      <c r="A4" s="56" t="s">
        <v>204</v>
      </c>
    </row>
    <row r="5" spans="1:20">
      <c r="A5" s="94" t="s">
        <v>205</v>
      </c>
      <c r="B5" s="65" t="s" vm="109">
        <v>514</v>
      </c>
      <c r="C5" s="15" t="s" vm="103">
        <v>492</v>
      </c>
      <c r="D5" s="15" t="s" vm="102">
        <v>213</v>
      </c>
      <c r="E5" s="15" t="s" vm="104">
        <v>23</v>
      </c>
      <c r="F5" s="15" t="s" vm="99">
        <v>24</v>
      </c>
      <c r="G5" s="15" t="s" vm="96">
        <v>25</v>
      </c>
      <c r="H5" s="15" t="s" vm="4">
        <v>26</v>
      </c>
      <c r="I5" s="15" t="s" vm="5">
        <v>27</v>
      </c>
      <c r="J5" s="15" t="s" vm="7">
        <v>28</v>
      </c>
    </row>
    <row r="6" spans="1:20">
      <c r="A6" t="s" vm="8">
        <v>3</v>
      </c>
      <c r="B6" s="285">
        <v>1715.4214900299926</v>
      </c>
      <c r="C6" s="284">
        <v>1595.5320230599987</v>
      </c>
      <c r="D6" s="284">
        <v>1423.7433884199622</v>
      </c>
      <c r="E6" s="284">
        <v>1401.7798749600172</v>
      </c>
      <c r="F6" s="284">
        <v>1285.7424023300152</v>
      </c>
      <c r="G6" s="284">
        <v>1114.6731053299877</v>
      </c>
      <c r="H6" s="284">
        <v>1101.4379472100095</v>
      </c>
      <c r="I6" s="284">
        <v>1014.0122904900055</v>
      </c>
      <c r="J6" s="284">
        <v>1007.2102057599977</v>
      </c>
      <c r="M6" s="284"/>
      <c r="N6" s="284"/>
      <c r="O6" s="284"/>
      <c r="P6" s="284"/>
      <c r="Q6" s="284"/>
      <c r="R6" s="284"/>
      <c r="S6" s="284"/>
      <c r="T6" s="284"/>
    </row>
    <row r="7" spans="1:20">
      <c r="A7" t="s" vm="9">
        <v>7</v>
      </c>
      <c r="B7" s="285">
        <v>465.2052498699988</v>
      </c>
      <c r="C7" s="284">
        <v>496.1913988400006</v>
      </c>
      <c r="D7" s="284">
        <v>522.42498018000049</v>
      </c>
      <c r="E7" s="284">
        <v>454.8727454599989</v>
      </c>
      <c r="F7" s="284">
        <v>453.37547879000061</v>
      </c>
      <c r="G7" s="284">
        <v>420.57926212999956</v>
      </c>
      <c r="H7" s="284">
        <v>466.04245437000088</v>
      </c>
      <c r="I7" s="284">
        <v>430.19107805999892</v>
      </c>
      <c r="J7" s="284">
        <v>454.62017866000184</v>
      </c>
      <c r="M7" s="284"/>
      <c r="N7" s="284"/>
      <c r="O7" s="284"/>
      <c r="P7" s="284"/>
      <c r="Q7" s="284"/>
      <c r="R7" s="284"/>
      <c r="S7" s="284"/>
      <c r="T7" s="284"/>
    </row>
    <row r="8" spans="1:20">
      <c r="A8" t="s" vm="10">
        <v>10</v>
      </c>
      <c r="B8" s="285">
        <v>478.13521106001315</v>
      </c>
      <c r="C8" s="284">
        <v>11.31906110997963</v>
      </c>
      <c r="D8" s="284">
        <v>109.30339510000897</v>
      </c>
      <c r="E8" s="284">
        <v>70.633601229989523</v>
      </c>
      <c r="F8" s="284">
        <v>274.26417670999729</v>
      </c>
      <c r="G8" s="284">
        <v>190.69691867999077</v>
      </c>
      <c r="H8" s="284">
        <v>103.79807554000163</v>
      </c>
      <c r="I8" s="284">
        <v>186.76603008000399</v>
      </c>
      <c r="J8" s="284">
        <v>341.57870137000037</v>
      </c>
      <c r="M8" s="284"/>
      <c r="N8" s="284"/>
      <c r="O8" s="284"/>
      <c r="P8" s="284"/>
      <c r="Q8" s="284"/>
      <c r="R8" s="284"/>
      <c r="S8" s="284"/>
      <c r="T8" s="284"/>
    </row>
    <row r="9" spans="1:20">
      <c r="A9" s="8" t="s">
        <v>11</v>
      </c>
      <c r="B9" s="348">
        <v>2658.7619509600045</v>
      </c>
      <c r="C9" s="349">
        <v>2103.0424830099787</v>
      </c>
      <c r="D9" s="349">
        <v>2055.4717636999717</v>
      </c>
      <c r="E9" s="349">
        <v>1927.2862216500057</v>
      </c>
      <c r="F9" s="349">
        <v>2013.3820578300133</v>
      </c>
      <c r="G9" s="349">
        <v>1725.9492861399781</v>
      </c>
      <c r="H9" s="349">
        <v>1671.2784771200122</v>
      </c>
      <c r="I9" s="349">
        <v>1630.9693986300083</v>
      </c>
      <c r="J9" s="349">
        <v>1803.4090857899998</v>
      </c>
      <c r="M9" s="284"/>
      <c r="N9" s="284"/>
      <c r="O9" s="284"/>
      <c r="P9" s="284"/>
      <c r="Q9" s="284"/>
      <c r="R9" s="284"/>
      <c r="S9" s="284"/>
      <c r="T9" s="284"/>
    </row>
    <row r="10" spans="1:20">
      <c r="A10" t="s" vm="11">
        <v>117</v>
      </c>
      <c r="B10" s="285">
        <v>-934.83068927000647</v>
      </c>
      <c r="C10" s="284">
        <v>-785.68636344999641</v>
      </c>
      <c r="D10" s="284">
        <v>-817.34936858999743</v>
      </c>
      <c r="E10" s="284">
        <v>-761.46304279999902</v>
      </c>
      <c r="F10" s="284">
        <v>-751.60194660000127</v>
      </c>
      <c r="G10" s="284">
        <v>-677.15192013000137</v>
      </c>
      <c r="H10" s="284">
        <v>-702.02984081999784</v>
      </c>
      <c r="I10" s="284">
        <v>-694.45776010999396</v>
      </c>
      <c r="J10" s="284">
        <v>-754.18845815999953</v>
      </c>
      <c r="M10" s="284"/>
      <c r="N10" s="284"/>
      <c r="O10" s="284"/>
      <c r="P10" s="284"/>
      <c r="Q10" s="284"/>
      <c r="R10" s="284"/>
      <c r="S10" s="284"/>
      <c r="T10" s="284"/>
    </row>
    <row r="11" spans="1:20">
      <c r="A11" s="12" t="s">
        <v>12</v>
      </c>
      <c r="B11" s="350">
        <v>1723.9312616899979</v>
      </c>
      <c r="C11" s="351">
        <v>1317.3561195599823</v>
      </c>
      <c r="D11" s="352">
        <v>1238.1223951099741</v>
      </c>
      <c r="E11" s="352">
        <v>1165.8231788500066</v>
      </c>
      <c r="F11" s="352">
        <v>1261.7801112300122</v>
      </c>
      <c r="G11" s="352">
        <v>1048.7973660099767</v>
      </c>
      <c r="H11" s="352">
        <v>969.24863630001437</v>
      </c>
      <c r="I11" s="352">
        <v>936.51163852001434</v>
      </c>
      <c r="J11" s="352">
        <v>1049.2206276300003</v>
      </c>
      <c r="M11" s="284"/>
      <c r="N11" s="284"/>
      <c r="O11" s="284"/>
      <c r="P11" s="284"/>
      <c r="Q11" s="284"/>
      <c r="R11" s="284"/>
      <c r="S11" s="284"/>
      <c r="T11" s="284"/>
    </row>
    <row r="12" spans="1:20">
      <c r="A12" t="s" vm="12">
        <v>219</v>
      </c>
      <c r="B12" s="285">
        <v>90.59889569000083</v>
      </c>
      <c r="C12" s="284">
        <v>78.392268759999908</v>
      </c>
      <c r="D12" s="284">
        <v>97.695753920000072</v>
      </c>
      <c r="E12" s="284">
        <v>-34.502547440000008</v>
      </c>
      <c r="F12" s="284">
        <v>-36.396222960000379</v>
      </c>
      <c r="G12" s="284">
        <v>-5.0943223000001163</v>
      </c>
      <c r="H12" s="284">
        <v>51.831039360000133</v>
      </c>
      <c r="I12" s="284">
        <v>-15.410625150000303</v>
      </c>
      <c r="J12" s="284">
        <v>23.993105089997531</v>
      </c>
      <c r="M12" s="284"/>
      <c r="N12" s="284"/>
      <c r="O12" s="284"/>
      <c r="P12" s="284"/>
      <c r="Q12" s="284"/>
      <c r="R12" s="284"/>
      <c r="S12" s="284"/>
      <c r="T12" s="284"/>
    </row>
    <row r="13" spans="1:20">
      <c r="A13" s="12" t="s">
        <v>13</v>
      </c>
      <c r="B13" s="350">
        <v>1814.5301573799986</v>
      </c>
      <c r="C13" s="352">
        <v>1395.7483883199823</v>
      </c>
      <c r="D13" s="352">
        <v>1335.8181490299742</v>
      </c>
      <c r="E13" s="352">
        <v>1131.3206314100066</v>
      </c>
      <c r="F13" s="352">
        <v>1225.3838882700118</v>
      </c>
      <c r="G13" s="352">
        <v>1043.7030437099766</v>
      </c>
      <c r="H13" s="352">
        <v>1021.0796756600145</v>
      </c>
      <c r="I13" s="352">
        <v>921.10101337001402</v>
      </c>
      <c r="J13" s="352">
        <v>1073.2137327199978</v>
      </c>
      <c r="M13" s="284"/>
      <c r="N13" s="284"/>
      <c r="O13" s="284"/>
      <c r="P13" s="284"/>
      <c r="Q13" s="284"/>
      <c r="R13" s="284"/>
      <c r="S13" s="284"/>
      <c r="T13" s="284"/>
    </row>
    <row r="14" spans="1:20">
      <c r="A14" t="s" vm="13">
        <v>14</v>
      </c>
      <c r="B14" s="285">
        <v>-311.04229457999998</v>
      </c>
      <c r="C14" s="284">
        <v>-333.52346360000001</v>
      </c>
      <c r="D14" s="284">
        <v>-307.52457363999991</v>
      </c>
      <c r="E14" s="284">
        <v>-250.18777291000001</v>
      </c>
      <c r="F14" s="284">
        <v>-225.57880139999997</v>
      </c>
      <c r="G14" s="284">
        <v>-214.53514669</v>
      </c>
      <c r="H14" s="284">
        <v>-225.30891076999995</v>
      </c>
      <c r="I14" s="284">
        <v>-168.25884632999998</v>
      </c>
      <c r="J14" s="284">
        <v>-184.21824332999998</v>
      </c>
      <c r="M14" s="284"/>
      <c r="N14" s="284"/>
      <c r="O14" s="284"/>
      <c r="P14" s="284"/>
      <c r="Q14" s="284"/>
      <c r="R14" s="284"/>
      <c r="S14" s="284"/>
      <c r="T14" s="284"/>
    </row>
    <row r="15" spans="1:20">
      <c r="A15" s="8" t="s">
        <v>66</v>
      </c>
      <c r="B15" s="348">
        <v>1503.4878627999988</v>
      </c>
      <c r="C15" s="349">
        <v>1062.2249247199823</v>
      </c>
      <c r="D15" s="349">
        <v>1028.2935753899742</v>
      </c>
      <c r="E15" s="349">
        <v>881.13285850000659</v>
      </c>
      <c r="F15" s="349">
        <v>999.80508687001179</v>
      </c>
      <c r="G15" s="349">
        <v>829.16789701997652</v>
      </c>
      <c r="H15" s="349">
        <v>795.77076489001456</v>
      </c>
      <c r="I15" s="349">
        <v>752.84216704001403</v>
      </c>
      <c r="J15" s="349">
        <v>888.99548938999783</v>
      </c>
      <c r="M15" s="284"/>
      <c r="N15" s="284"/>
      <c r="O15" s="284"/>
      <c r="P15" s="284"/>
      <c r="Q15" s="284"/>
      <c r="R15" s="284"/>
      <c r="S15" s="284"/>
      <c r="T15" s="284"/>
    </row>
    <row r="16" spans="1:20">
      <c r="B16" s="3"/>
      <c r="C16" s="3"/>
      <c r="D16" s="3"/>
      <c r="E16" s="3"/>
      <c r="F16" s="3"/>
      <c r="G16" s="3"/>
    </row>
    <row r="17" spans="1:20" ht="18.75">
      <c r="A17" s="55" t="s">
        <v>206</v>
      </c>
    </row>
    <row r="18" spans="1:20" ht="12.75" customHeight="1">
      <c r="A18" s="55"/>
    </row>
    <row r="19" spans="1:20">
      <c r="A19" s="56" t="s">
        <v>204</v>
      </c>
    </row>
    <row r="20" spans="1:20">
      <c r="A20" s="93" t="s">
        <v>205</v>
      </c>
      <c r="B20" s="65" t="s" vm="109">
        <v>514</v>
      </c>
      <c r="C20" s="15" t="s" vm="103">
        <v>492</v>
      </c>
      <c r="D20" s="15" t="s" vm="102">
        <v>213</v>
      </c>
      <c r="E20" s="15" t="s" vm="104">
        <v>23</v>
      </c>
      <c r="F20" s="15" t="s" vm="99">
        <v>24</v>
      </c>
      <c r="G20" s="15" t="s" vm="96">
        <v>25</v>
      </c>
      <c r="H20" s="15" t="s" vm="4">
        <v>26</v>
      </c>
      <c r="I20" s="15" t="s" vm="5">
        <v>27</v>
      </c>
      <c r="J20" s="15" t="s" vm="7">
        <v>28</v>
      </c>
    </row>
    <row r="21" spans="1:20">
      <c r="A21" s="9" t="s" vm="105">
        <v>0</v>
      </c>
      <c r="B21" s="285">
        <v>4606.8842324199759</v>
      </c>
      <c r="C21" s="284">
        <v>4270.1400858800134</v>
      </c>
      <c r="D21" s="284">
        <v>3719.8125406399786</v>
      </c>
      <c r="E21" s="284">
        <v>3367.1768672399899</v>
      </c>
      <c r="F21" s="284">
        <v>2944.5735947600283</v>
      </c>
      <c r="G21" s="284">
        <v>2169.5811150800178</v>
      </c>
      <c r="H21" s="284">
        <v>1766.9491797599856</v>
      </c>
      <c r="I21" s="284">
        <v>1577.8360015799738</v>
      </c>
      <c r="J21" s="284">
        <v>1454.5153417299985</v>
      </c>
      <c r="L21" s="376"/>
      <c r="M21" s="284"/>
      <c r="N21" s="284"/>
      <c r="O21" s="284"/>
      <c r="P21" s="284"/>
      <c r="Q21" s="284"/>
      <c r="R21" s="284"/>
      <c r="S21" s="284"/>
      <c r="T21" s="284"/>
    </row>
    <row r="22" spans="1:20">
      <c r="A22" t="s" vm="14">
        <v>1</v>
      </c>
      <c r="B22" s="285">
        <v>747.96178625000005</v>
      </c>
      <c r="C22" s="284">
        <v>690.60816909999824</v>
      </c>
      <c r="D22" s="284">
        <v>587.77288179000107</v>
      </c>
      <c r="E22" s="284">
        <v>524.44685025999979</v>
      </c>
      <c r="F22" s="284">
        <v>387.37368980999963</v>
      </c>
      <c r="G22" s="284">
        <v>225.87867377000026</v>
      </c>
      <c r="H22" s="284">
        <v>183.7793953100003</v>
      </c>
      <c r="I22" s="284">
        <v>142.84460355000013</v>
      </c>
      <c r="J22" s="284">
        <v>96.984450709999948</v>
      </c>
      <c r="L22" s="376"/>
      <c r="M22" s="284"/>
      <c r="N22" s="284"/>
      <c r="O22" s="284"/>
      <c r="P22" s="284"/>
      <c r="Q22" s="284"/>
      <c r="R22" s="284"/>
      <c r="S22" s="284"/>
      <c r="T22" s="284"/>
    </row>
    <row r="23" spans="1:20">
      <c r="A23" t="s" vm="97">
        <v>2</v>
      </c>
      <c r="B23" s="285">
        <v>-3639.4245286400105</v>
      </c>
      <c r="C23" s="284">
        <v>-3365.216231919961</v>
      </c>
      <c r="D23" s="284">
        <v>-2883.842034009996</v>
      </c>
      <c r="E23" s="284">
        <v>-2489.84384254</v>
      </c>
      <c r="F23" s="284">
        <v>-2046.2048822399797</v>
      </c>
      <c r="G23" s="284">
        <v>-1280.78668352001</v>
      </c>
      <c r="H23" s="284">
        <v>-849.29062785999747</v>
      </c>
      <c r="I23" s="284">
        <v>-706.66831463999824</v>
      </c>
      <c r="J23" s="284">
        <v>-544.28958668000053</v>
      </c>
      <c r="L23" s="376"/>
      <c r="M23" s="284"/>
      <c r="N23" s="284"/>
      <c r="O23" s="284"/>
      <c r="P23" s="284"/>
      <c r="Q23" s="284"/>
      <c r="R23" s="284"/>
      <c r="S23" s="284"/>
      <c r="T23" s="284"/>
    </row>
    <row r="24" spans="1:20">
      <c r="A24" s="8" t="s">
        <v>3</v>
      </c>
      <c r="B24" s="300">
        <v>1715.4214900299653</v>
      </c>
      <c r="C24" s="335">
        <v>1595.5320230600505</v>
      </c>
      <c r="D24" s="335">
        <v>1423.7433884199841</v>
      </c>
      <c r="E24" s="335">
        <v>1401.7798749599897</v>
      </c>
      <c r="F24" s="335">
        <v>1285.7424023300482</v>
      </c>
      <c r="G24" s="335">
        <v>1114.673105330008</v>
      </c>
      <c r="H24" s="335">
        <v>1101.4379472099886</v>
      </c>
      <c r="I24" s="335">
        <v>1014.0122904899756</v>
      </c>
      <c r="J24" s="335">
        <v>1007.2102057599978</v>
      </c>
      <c r="L24" s="376"/>
      <c r="M24" s="284"/>
      <c r="N24" s="284"/>
      <c r="O24" s="284"/>
      <c r="P24" s="284"/>
      <c r="Q24" s="284"/>
      <c r="R24" s="284"/>
      <c r="S24" s="284"/>
      <c r="T24" s="284"/>
    </row>
    <row r="25" spans="1:20">
      <c r="A25" t="s" vm="15">
        <v>4</v>
      </c>
      <c r="B25" s="285">
        <v>501.99475823000006</v>
      </c>
      <c r="C25" s="284">
        <v>518.11029928000085</v>
      </c>
      <c r="D25" s="284">
        <v>544.58564242999898</v>
      </c>
      <c r="E25" s="284">
        <v>475.80107573999908</v>
      </c>
      <c r="F25" s="284">
        <v>463.48284706000004</v>
      </c>
      <c r="G25" s="284">
        <v>439.28599686999962</v>
      </c>
      <c r="H25" s="284">
        <v>486.09551082000036</v>
      </c>
      <c r="I25" s="284">
        <v>447.34335959999964</v>
      </c>
      <c r="J25" s="284">
        <v>475.41324501000008</v>
      </c>
      <c r="L25" s="376"/>
      <c r="M25" s="284"/>
      <c r="N25" s="284"/>
      <c r="O25" s="284"/>
      <c r="P25" s="284"/>
      <c r="Q25" s="284"/>
      <c r="R25" s="284"/>
      <c r="S25" s="284"/>
      <c r="T25" s="284"/>
    </row>
    <row r="26" spans="1:20">
      <c r="A26" t="s" vm="16">
        <v>58</v>
      </c>
      <c r="B26" s="285">
        <v>-38.604747559999979</v>
      </c>
      <c r="C26" s="284">
        <v>-24.412850210000027</v>
      </c>
      <c r="D26" s="284">
        <v>-24.506651449999953</v>
      </c>
      <c r="E26" s="284">
        <v>-23.122151519999996</v>
      </c>
      <c r="F26" s="284">
        <v>-22.307228910000035</v>
      </c>
      <c r="G26" s="284">
        <v>-22.186110469999953</v>
      </c>
      <c r="H26" s="284">
        <v>-22.84834644999998</v>
      </c>
      <c r="I26" s="284">
        <v>-19.429968499999973</v>
      </c>
      <c r="J26" s="284">
        <v>-22.438981509999948</v>
      </c>
      <c r="L26" s="376"/>
      <c r="M26" s="284"/>
      <c r="N26" s="284"/>
      <c r="O26" s="284"/>
      <c r="P26" s="284"/>
      <c r="Q26" s="284"/>
      <c r="R26" s="284"/>
      <c r="S26" s="284"/>
      <c r="T26" s="284"/>
    </row>
    <row r="27" spans="1:20">
      <c r="A27" t="s" vm="17">
        <v>5</v>
      </c>
      <c r="B27" s="285">
        <v>1.8152391999999997</v>
      </c>
      <c r="C27" s="284">
        <v>2.49394977</v>
      </c>
      <c r="D27" s="284">
        <v>2.3459892</v>
      </c>
      <c r="E27" s="284">
        <v>2.1938212400000001</v>
      </c>
      <c r="F27" s="284">
        <v>12.199860640000001</v>
      </c>
      <c r="G27" s="284">
        <v>3.4793757300000006</v>
      </c>
      <c r="H27" s="284">
        <v>2.7952900000000001</v>
      </c>
      <c r="I27" s="284">
        <v>2.27768696</v>
      </c>
      <c r="J27" s="284">
        <v>1.6459151600000053</v>
      </c>
      <c r="L27" s="376"/>
      <c r="M27" s="284"/>
      <c r="N27" s="284"/>
      <c r="O27" s="284"/>
      <c r="P27" s="284"/>
      <c r="Q27" s="284"/>
      <c r="R27" s="284"/>
      <c r="S27" s="284"/>
      <c r="T27" s="284"/>
    </row>
    <row r="28" spans="1:20">
      <c r="A28" s="8" t="s">
        <v>7</v>
      </c>
      <c r="B28" s="300">
        <v>465.2052498700001</v>
      </c>
      <c r="C28" s="335">
        <v>496.19139884000077</v>
      </c>
      <c r="D28" s="335">
        <v>522.42498017999901</v>
      </c>
      <c r="E28" s="335">
        <v>454.87274545999907</v>
      </c>
      <c r="F28" s="335">
        <v>453.37547878999999</v>
      </c>
      <c r="G28" s="335">
        <v>420.57926212999968</v>
      </c>
      <c r="H28" s="335">
        <v>466.04245437000043</v>
      </c>
      <c r="I28" s="335">
        <v>430.19107805999965</v>
      </c>
      <c r="J28" s="335">
        <v>454.62017866000014</v>
      </c>
      <c r="L28" s="376"/>
      <c r="M28" s="284"/>
      <c r="N28" s="284"/>
      <c r="O28" s="284"/>
      <c r="P28" s="284"/>
      <c r="Q28" s="284"/>
      <c r="R28" s="284"/>
      <c r="S28" s="284"/>
      <c r="T28" s="284"/>
    </row>
    <row r="29" spans="1:20">
      <c r="A29" t="s" vm="18">
        <v>59</v>
      </c>
      <c r="B29" s="285">
        <v>8.4019630700000008</v>
      </c>
      <c r="C29" s="284">
        <v>1.1051561299999999</v>
      </c>
      <c r="D29" s="284">
        <v>24.688593949999998</v>
      </c>
      <c r="E29" s="284">
        <v>32.104686450000003</v>
      </c>
      <c r="F29" s="284">
        <v>26.358902430000001</v>
      </c>
      <c r="G29" s="284">
        <v>8.6243552300000008</v>
      </c>
      <c r="H29" s="284">
        <v>15.952442989999998</v>
      </c>
      <c r="I29" s="284">
        <v>18.652614649999997</v>
      </c>
      <c r="J29" s="284">
        <v>20.816695550000002</v>
      </c>
      <c r="L29" s="376"/>
      <c r="M29" s="284"/>
      <c r="N29" s="284"/>
      <c r="O29" s="284"/>
      <c r="P29" s="284"/>
      <c r="Q29" s="284"/>
      <c r="R29" s="284"/>
      <c r="S29" s="284"/>
      <c r="T29" s="284"/>
    </row>
    <row r="30" spans="1:20">
      <c r="A30" t="s" vm="19">
        <v>9</v>
      </c>
      <c r="B30" s="285">
        <v>93.166211980000014</v>
      </c>
      <c r="C30" s="284">
        <v>47.418471130000007</v>
      </c>
      <c r="D30" s="284">
        <v>53.069071029999968</v>
      </c>
      <c r="E30" s="284">
        <v>94.443628849999968</v>
      </c>
      <c r="F30" s="284">
        <v>211.32349499000006</v>
      </c>
      <c r="G30" s="284">
        <v>85.477242069999974</v>
      </c>
      <c r="H30" s="284">
        <v>82.460382210000034</v>
      </c>
      <c r="I30" s="284">
        <v>73.53886537999999</v>
      </c>
      <c r="J30" s="284">
        <v>223.09376262000001</v>
      </c>
      <c r="L30" s="376"/>
      <c r="M30" s="284"/>
      <c r="N30" s="284"/>
      <c r="O30" s="284"/>
      <c r="P30" s="284"/>
      <c r="Q30" s="284"/>
      <c r="R30" s="284"/>
      <c r="S30" s="284"/>
      <c r="T30" s="284"/>
    </row>
    <row r="31" spans="1:20">
      <c r="A31" t="s" vm="20">
        <v>60</v>
      </c>
      <c r="B31" s="285">
        <v>376.56703601001158</v>
      </c>
      <c r="C31" s="284">
        <v>-37.204566150016788</v>
      </c>
      <c r="D31" s="284">
        <v>31.545730120014191</v>
      </c>
      <c r="E31" s="284">
        <v>-55.914714070007804</v>
      </c>
      <c r="F31" s="284">
        <v>36.581779289996518</v>
      </c>
      <c r="G31" s="284">
        <v>96.595321379991532</v>
      </c>
      <c r="H31" s="284">
        <v>5.3852503400034903</v>
      </c>
      <c r="I31" s="284">
        <v>94.574550050003765</v>
      </c>
      <c r="J31" s="284">
        <v>97.66824320000029</v>
      </c>
      <c r="L31" s="376"/>
      <c r="M31" s="284"/>
      <c r="N31" s="284"/>
      <c r="O31" s="284"/>
      <c r="P31" s="284"/>
      <c r="Q31" s="284"/>
      <c r="R31" s="284"/>
      <c r="S31" s="284"/>
      <c r="T31" s="284"/>
    </row>
    <row r="32" spans="1:20">
      <c r="A32" s="12" t="s">
        <v>10</v>
      </c>
      <c r="B32" s="328">
        <v>478.13521106001156</v>
      </c>
      <c r="C32" s="329">
        <v>11.319061109983217</v>
      </c>
      <c r="D32" s="329">
        <v>109.30339510001414</v>
      </c>
      <c r="E32" s="329">
        <v>70.633601229992166</v>
      </c>
      <c r="F32" s="329">
        <v>274.2641767099966</v>
      </c>
      <c r="G32" s="329">
        <v>190.69691867999151</v>
      </c>
      <c r="H32" s="329">
        <v>103.79807554000352</v>
      </c>
      <c r="I32" s="329">
        <v>186.76603008000376</v>
      </c>
      <c r="J32" s="329">
        <v>341.57870137000032</v>
      </c>
      <c r="L32" s="376"/>
      <c r="M32" s="284"/>
      <c r="N32" s="284"/>
      <c r="O32" s="284"/>
      <c r="P32" s="284"/>
      <c r="Q32" s="284"/>
      <c r="R32" s="284"/>
      <c r="S32" s="284"/>
      <c r="T32" s="284"/>
    </row>
    <row r="33" spans="1:20">
      <c r="A33" s="8" t="s">
        <v>11</v>
      </c>
      <c r="B33" s="300">
        <v>2658.7619509599767</v>
      </c>
      <c r="C33" s="335">
        <v>2103.0424830100342</v>
      </c>
      <c r="D33" s="335">
        <v>2055.4717636999972</v>
      </c>
      <c r="E33" s="335">
        <v>1927.2862216499809</v>
      </c>
      <c r="F33" s="335">
        <v>2013.3820578300447</v>
      </c>
      <c r="G33" s="335">
        <v>1725.9492861399992</v>
      </c>
      <c r="H33" s="335">
        <v>1671.2784771199927</v>
      </c>
      <c r="I33" s="335">
        <v>1630.969398629979</v>
      </c>
      <c r="J33" s="335">
        <v>1803.4090857899982</v>
      </c>
      <c r="L33" s="376"/>
      <c r="M33" s="284"/>
      <c r="N33" s="284"/>
      <c r="O33" s="284"/>
      <c r="P33" s="284"/>
      <c r="Q33" s="284"/>
      <c r="R33" s="284"/>
      <c r="S33" s="284"/>
      <c r="T33" s="284"/>
    </row>
    <row r="34" spans="1:20">
      <c r="A34" t="s" vm="21">
        <v>61</v>
      </c>
      <c r="B34" s="285">
        <v>-569.84144886999843</v>
      </c>
      <c r="C34" s="284">
        <v>-513.43107252999903</v>
      </c>
      <c r="D34" s="284">
        <v>-487.74022065999969</v>
      </c>
      <c r="E34" s="284">
        <v>-481.50075788999789</v>
      </c>
      <c r="F34" s="284">
        <v>-476.60389669000006</v>
      </c>
      <c r="G34" s="284">
        <v>-428.81737121999987</v>
      </c>
      <c r="H34" s="284">
        <v>-438.12591769999983</v>
      </c>
      <c r="I34" s="284">
        <v>-444.4700011000001</v>
      </c>
      <c r="J34" s="284">
        <v>-484.02693335999987</v>
      </c>
      <c r="L34" s="376"/>
      <c r="M34" s="284"/>
      <c r="N34" s="284"/>
      <c r="O34" s="284"/>
      <c r="P34" s="284"/>
      <c r="Q34" s="284"/>
      <c r="R34" s="284"/>
      <c r="S34" s="284"/>
      <c r="T34" s="284"/>
    </row>
    <row r="35" spans="1:20">
      <c r="A35" t="s" vm="22">
        <v>62</v>
      </c>
      <c r="B35" s="285">
        <v>-322.02145917000013</v>
      </c>
      <c r="C35" s="284">
        <v>-231.21384135</v>
      </c>
      <c r="D35" s="284">
        <v>-288.97783272000021</v>
      </c>
      <c r="E35" s="284">
        <v>-238.83733369000026</v>
      </c>
      <c r="F35" s="284">
        <v>-233.55360032999943</v>
      </c>
      <c r="G35" s="284">
        <v>-207.07348469999977</v>
      </c>
      <c r="H35" s="284">
        <v>-224.13158216999966</v>
      </c>
      <c r="I35" s="284">
        <v>-199.90272442000025</v>
      </c>
      <c r="J35" s="284">
        <v>-228.01207784000025</v>
      </c>
      <c r="L35" s="376"/>
      <c r="M35" s="284"/>
      <c r="N35" s="284"/>
      <c r="O35" s="284"/>
      <c r="P35" s="284"/>
      <c r="Q35" s="284"/>
      <c r="R35" s="284"/>
      <c r="S35" s="284"/>
      <c r="T35" s="284"/>
    </row>
    <row r="36" spans="1:20">
      <c r="A36" t="s" vm="23">
        <v>63</v>
      </c>
      <c r="B36" s="285">
        <v>-42.967781229999979</v>
      </c>
      <c r="C36" s="284">
        <v>-41.041449569999926</v>
      </c>
      <c r="D36" s="284">
        <v>-40.631315209999933</v>
      </c>
      <c r="E36" s="284">
        <v>-41.124951219999929</v>
      </c>
      <c r="F36" s="284">
        <v>-41.444449579999954</v>
      </c>
      <c r="G36" s="284">
        <v>-41.261064209999979</v>
      </c>
      <c r="H36" s="284">
        <v>-39.772340949999965</v>
      </c>
      <c r="I36" s="284">
        <v>-50.085034589999928</v>
      </c>
      <c r="J36" s="284">
        <v>-42.149446959999956</v>
      </c>
      <c r="L36" s="376"/>
      <c r="M36" s="284"/>
      <c r="N36" s="284"/>
      <c r="O36" s="284"/>
      <c r="P36" s="284"/>
      <c r="Q36" s="284"/>
      <c r="R36" s="284"/>
      <c r="S36" s="284"/>
      <c r="T36" s="284"/>
    </row>
    <row r="37" spans="1:20">
      <c r="A37" s="12" t="s">
        <v>64</v>
      </c>
      <c r="B37" s="328">
        <v>-934.83068926999852</v>
      </c>
      <c r="C37" s="329">
        <v>-785.68636344999891</v>
      </c>
      <c r="D37" s="329">
        <v>-817.34936858999981</v>
      </c>
      <c r="E37" s="329">
        <v>-761.46304279999811</v>
      </c>
      <c r="F37" s="329">
        <v>-751.60194659999945</v>
      </c>
      <c r="G37" s="329">
        <v>-677.15192012999967</v>
      </c>
      <c r="H37" s="329">
        <v>-702.02984081999944</v>
      </c>
      <c r="I37" s="329">
        <v>-694.45776011000032</v>
      </c>
      <c r="J37" s="329">
        <v>-754.1884581600001</v>
      </c>
      <c r="L37" s="376"/>
      <c r="M37" s="284"/>
      <c r="N37" s="284"/>
      <c r="O37" s="284"/>
      <c r="P37" s="284"/>
      <c r="Q37" s="284"/>
      <c r="R37" s="284"/>
      <c r="S37" s="284"/>
      <c r="T37" s="284"/>
    </row>
    <row r="38" spans="1:20">
      <c r="A38" s="12" t="s">
        <v>12</v>
      </c>
      <c r="B38" s="328">
        <v>1723.9312616899783</v>
      </c>
      <c r="C38" s="329">
        <v>1317.3561195600353</v>
      </c>
      <c r="D38" s="329">
        <v>1238.1223951099973</v>
      </c>
      <c r="E38" s="329">
        <v>1165.8231788499829</v>
      </c>
      <c r="F38" s="329">
        <v>1261.7801112300453</v>
      </c>
      <c r="G38" s="329">
        <v>1048.7973660099997</v>
      </c>
      <c r="H38" s="329">
        <v>969.24863629999322</v>
      </c>
      <c r="I38" s="329">
        <v>936.51163851997865</v>
      </c>
      <c r="J38" s="329">
        <v>1049.220627629998</v>
      </c>
      <c r="L38" s="376"/>
      <c r="M38" s="284"/>
      <c r="N38" s="284"/>
      <c r="O38" s="284"/>
      <c r="P38" s="284"/>
      <c r="Q38" s="284"/>
      <c r="R38" s="284"/>
      <c r="S38" s="284"/>
      <c r="T38" s="284"/>
    </row>
    <row r="39" spans="1:20">
      <c r="A39" t="s" vm="12">
        <v>65</v>
      </c>
      <c r="B39" s="285">
        <v>90.59889569000083</v>
      </c>
      <c r="C39" s="284">
        <v>78.392268759999908</v>
      </c>
      <c r="D39" s="284">
        <v>97.695753920000072</v>
      </c>
      <c r="E39" s="284">
        <v>-34.502547440000008</v>
      </c>
      <c r="F39" s="284">
        <v>-36.396222960000379</v>
      </c>
      <c r="G39" s="284">
        <v>-5.0943223000001163</v>
      </c>
      <c r="H39" s="284">
        <v>51.831039360000133</v>
      </c>
      <c r="I39" s="284">
        <v>-15.410625150000303</v>
      </c>
      <c r="J39" s="284">
        <v>23.993105089997531</v>
      </c>
      <c r="L39" s="376"/>
      <c r="M39" s="284"/>
      <c r="N39" s="284"/>
      <c r="O39" s="284"/>
      <c r="P39" s="284"/>
      <c r="Q39" s="284"/>
      <c r="R39" s="284"/>
      <c r="S39" s="284"/>
      <c r="T39" s="284"/>
    </row>
    <row r="40" spans="1:20">
      <c r="A40" s="12" t="s">
        <v>13</v>
      </c>
      <c r="B40" s="328">
        <v>1814.5301573799791</v>
      </c>
      <c r="C40" s="329">
        <v>1395.7483883200352</v>
      </c>
      <c r="D40" s="329">
        <v>1335.8181490299974</v>
      </c>
      <c r="E40" s="329">
        <v>1131.320631409983</v>
      </c>
      <c r="F40" s="329">
        <v>1225.383888270045</v>
      </c>
      <c r="G40" s="329">
        <v>1043.7030437099995</v>
      </c>
      <c r="H40" s="329">
        <v>1021.0796756599933</v>
      </c>
      <c r="I40" s="329">
        <v>921.10101336997832</v>
      </c>
      <c r="J40" s="329">
        <v>1073.2137327199955</v>
      </c>
      <c r="L40" s="376"/>
      <c r="M40" s="284"/>
      <c r="N40" s="284"/>
      <c r="O40" s="284"/>
      <c r="P40" s="284"/>
      <c r="Q40" s="284"/>
      <c r="R40" s="284"/>
      <c r="S40" s="284"/>
      <c r="T40" s="284"/>
    </row>
    <row r="41" spans="1:20">
      <c r="A41" t="s" vm="13">
        <v>14</v>
      </c>
      <c r="B41" s="285">
        <v>-311.04229457999998</v>
      </c>
      <c r="C41" s="284">
        <v>-333.52346360000001</v>
      </c>
      <c r="D41" s="284">
        <v>-307.52457363999991</v>
      </c>
      <c r="E41" s="284">
        <v>-250.18777291000001</v>
      </c>
      <c r="F41" s="284">
        <v>-225.57880139999997</v>
      </c>
      <c r="G41" s="284">
        <v>-214.53514669</v>
      </c>
      <c r="H41" s="284">
        <v>-225.30891076999995</v>
      </c>
      <c r="I41" s="284">
        <v>-168.25884632999998</v>
      </c>
      <c r="J41" s="284">
        <v>-184.21824332999998</v>
      </c>
      <c r="L41" s="376"/>
      <c r="M41" s="284"/>
      <c r="N41" s="284"/>
      <c r="O41" s="284"/>
      <c r="P41" s="284"/>
      <c r="Q41" s="284"/>
      <c r="R41" s="284"/>
      <c r="S41" s="284"/>
      <c r="T41" s="284"/>
    </row>
    <row r="42" spans="1:20">
      <c r="A42" s="8" t="s">
        <v>66</v>
      </c>
      <c r="B42" s="300">
        <v>1503.4878627999792</v>
      </c>
      <c r="C42" s="335">
        <v>1062.2249247200352</v>
      </c>
      <c r="D42" s="335">
        <v>1028.2935753899974</v>
      </c>
      <c r="E42" s="335">
        <v>881.13285849998294</v>
      </c>
      <c r="F42" s="335">
        <v>999.80508687004499</v>
      </c>
      <c r="G42" s="335">
        <v>829.16789701999949</v>
      </c>
      <c r="H42" s="335">
        <v>795.77076488999342</v>
      </c>
      <c r="I42" s="335">
        <v>752.84216703997834</v>
      </c>
      <c r="J42" s="335">
        <v>888.99548938999556</v>
      </c>
      <c r="L42" s="376"/>
      <c r="M42" s="284"/>
      <c r="N42" s="284"/>
      <c r="O42" s="284"/>
      <c r="P42" s="284"/>
      <c r="Q42" s="284"/>
      <c r="R42" s="284"/>
      <c r="S42" s="284"/>
      <c r="T42" s="284"/>
    </row>
    <row r="43" spans="1:20">
      <c r="B43" s="285"/>
      <c r="C43" s="284"/>
      <c r="D43" s="284"/>
      <c r="E43" s="284"/>
      <c r="F43" s="284"/>
      <c r="G43" s="284"/>
      <c r="H43" s="284"/>
      <c r="I43" s="284"/>
      <c r="J43" s="284"/>
      <c r="M43" s="284"/>
      <c r="N43" s="284"/>
      <c r="O43" s="284"/>
      <c r="P43" s="284"/>
      <c r="Q43" s="284"/>
      <c r="R43" s="284"/>
      <c r="S43" s="284"/>
      <c r="T43" s="284"/>
    </row>
    <row r="44" spans="1:20">
      <c r="A44" t="s">
        <v>67</v>
      </c>
      <c r="B44" s="285">
        <v>1448.1278805799793</v>
      </c>
      <c r="C44" s="284">
        <v>1008.0656162800352</v>
      </c>
      <c r="D44" s="284">
        <v>997.97928705999743</v>
      </c>
      <c r="E44" s="284">
        <v>845.72373349998293</v>
      </c>
      <c r="F44" s="284">
        <v>975.37722596004494</v>
      </c>
      <c r="G44" s="284">
        <v>809.12942478999946</v>
      </c>
      <c r="H44" s="284">
        <v>774.5710850799934</v>
      </c>
      <c r="I44" s="284">
        <v>733.51405868997836</v>
      </c>
      <c r="J44" s="284">
        <v>871.2766643699955</v>
      </c>
      <c r="M44" s="284"/>
      <c r="N44" s="284"/>
      <c r="O44" s="284"/>
      <c r="P44" s="284"/>
      <c r="Q44" s="284"/>
      <c r="R44" s="284"/>
      <c r="S44" s="284"/>
      <c r="T44" s="284"/>
    </row>
    <row r="45" spans="1:20">
      <c r="A45" t="s" vm="108">
        <v>68</v>
      </c>
      <c r="B45" s="285">
        <v>55.359982219999985</v>
      </c>
      <c r="C45" s="284">
        <v>54.159308440000025</v>
      </c>
      <c r="D45" s="284">
        <v>30.314288330000004</v>
      </c>
      <c r="E45" s="284">
        <v>35.409125000000017</v>
      </c>
      <c r="F45" s="284">
        <v>24.427860910000007</v>
      </c>
      <c r="G45" s="284">
        <v>20.038472230000004</v>
      </c>
      <c r="H45" s="284">
        <v>21.199679809999999</v>
      </c>
      <c r="I45" s="284">
        <v>19.328108349999965</v>
      </c>
      <c r="J45" s="284">
        <v>17.718825020000004</v>
      </c>
      <c r="M45" s="284"/>
      <c r="N45" s="284"/>
      <c r="O45" s="284"/>
      <c r="P45" s="284"/>
      <c r="Q45" s="284"/>
      <c r="R45" s="284"/>
      <c r="S45" s="284"/>
      <c r="T45" s="284"/>
    </row>
    <row r="46" spans="1:20">
      <c r="A46" s="8" t="s">
        <v>66</v>
      </c>
      <c r="B46" s="300">
        <v>1503.4878627999792</v>
      </c>
      <c r="C46" s="335">
        <v>1062.2249247200352</v>
      </c>
      <c r="D46" s="335">
        <v>1028.2935753899974</v>
      </c>
      <c r="E46" s="335">
        <v>881.13285849998294</v>
      </c>
      <c r="F46" s="335">
        <v>999.80508687004499</v>
      </c>
      <c r="G46" s="335">
        <v>829.16789701999949</v>
      </c>
      <c r="H46" s="335">
        <v>795.77076488999342</v>
      </c>
      <c r="I46" s="335">
        <v>752.84216703997834</v>
      </c>
      <c r="J46" s="335">
        <v>888.99548938999556</v>
      </c>
      <c r="L46" s="410"/>
      <c r="M46" s="284"/>
      <c r="N46" s="284"/>
      <c r="O46" s="284"/>
      <c r="P46" s="284"/>
      <c r="Q46" s="284"/>
      <c r="R46" s="284"/>
      <c r="S46" s="284"/>
      <c r="T46" s="284"/>
    </row>
    <row r="47" spans="1:20">
      <c r="B47" s="284"/>
      <c r="C47" s="284"/>
      <c r="D47" s="284"/>
      <c r="E47" s="284"/>
      <c r="F47" s="284"/>
      <c r="G47" s="284"/>
      <c r="H47" s="284"/>
      <c r="I47" s="284"/>
    </row>
    <row r="48" spans="1:20">
      <c r="A48" s="56" t="s">
        <v>207</v>
      </c>
    </row>
    <row r="49" spans="1:14">
      <c r="A49" s="93" t="s">
        <v>205</v>
      </c>
      <c r="B49" s="65">
        <v>2023</v>
      </c>
      <c r="C49" s="15" t="s" vm="3">
        <v>233</v>
      </c>
      <c r="D49" s="15" t="s" vm="1">
        <v>234</v>
      </c>
      <c r="E49" s="2"/>
      <c r="F49" s="2"/>
      <c r="G49" s="2"/>
    </row>
    <row r="50" spans="1:14">
      <c r="A50" s="9" t="s" vm="105">
        <v>0</v>
      </c>
      <c r="B50" s="285">
        <v>15964.013726180021</v>
      </c>
      <c r="C50" s="284">
        <v>8458.9398911800035</v>
      </c>
      <c r="D50" s="284">
        <v>5474.0994013999998</v>
      </c>
      <c r="E50" s="6"/>
      <c r="F50" s="6"/>
      <c r="G50" s="6"/>
      <c r="H50" s="6"/>
      <c r="M50" s="284"/>
      <c r="N50" s="284"/>
    </row>
    <row r="51" spans="1:14">
      <c r="A51" t="s" vm="14">
        <v>1</v>
      </c>
      <c r="B51" s="285">
        <v>2550.7896873999971</v>
      </c>
      <c r="C51" s="284">
        <v>939.87636244000043</v>
      </c>
      <c r="D51" s="284">
        <v>344.29684177999997</v>
      </c>
      <c r="E51" s="6"/>
      <c r="F51" s="6"/>
      <c r="G51" s="6"/>
      <c r="H51" s="6"/>
      <c r="I51" s="6"/>
      <c r="J51" s="6"/>
      <c r="M51" s="284"/>
      <c r="N51" s="284"/>
    </row>
    <row r="52" spans="1:14">
      <c r="A52" t="s" vm="97">
        <v>2</v>
      </c>
      <c r="B52" s="285">
        <v>-12378.326637110007</v>
      </c>
      <c r="C52" s="284">
        <v>-4882.9505082599935</v>
      </c>
      <c r="D52" s="284">
        <v>-1817.3337164699994</v>
      </c>
      <c r="E52" s="6"/>
      <c r="F52" s="6"/>
      <c r="G52" s="6"/>
      <c r="H52" s="6"/>
      <c r="I52" s="6"/>
      <c r="J52" s="6"/>
      <c r="M52" s="284"/>
      <c r="N52" s="284"/>
    </row>
    <row r="53" spans="1:14">
      <c r="A53" s="8" t="s">
        <v>3</v>
      </c>
      <c r="B53" s="300">
        <v>6136.4767764700118</v>
      </c>
      <c r="C53" s="335">
        <v>4515.8657453600099</v>
      </c>
      <c r="D53" s="335">
        <v>4001.0625267100004</v>
      </c>
      <c r="E53" s="6"/>
      <c r="F53" s="6"/>
      <c r="G53" s="6"/>
      <c r="H53" s="6"/>
      <c r="I53" s="6"/>
      <c r="J53" s="6"/>
      <c r="M53" s="284"/>
      <c r="N53" s="284"/>
    </row>
    <row r="54" spans="1:14">
      <c r="A54" t="s" vm="15">
        <v>4</v>
      </c>
      <c r="B54" s="285">
        <v>2040.49177568</v>
      </c>
      <c r="C54" s="284">
        <v>1836.2077143499989</v>
      </c>
      <c r="D54" s="284">
        <v>1801.0804271799977</v>
      </c>
      <c r="E54" s="6"/>
      <c r="F54" s="6"/>
      <c r="G54" s="6"/>
      <c r="H54" s="6"/>
      <c r="I54" s="6"/>
      <c r="J54" s="6"/>
      <c r="M54" s="284"/>
      <c r="N54" s="284"/>
    </row>
    <row r="55" spans="1:14">
      <c r="A55" t="s" vm="16">
        <v>58</v>
      </c>
      <c r="B55" s="285">
        <v>-110.64640074000006</v>
      </c>
      <c r="C55" s="284">
        <v>-86.771654329999947</v>
      </c>
      <c r="D55" s="284">
        <v>-90.122787180000017</v>
      </c>
      <c r="E55" s="6"/>
      <c r="F55" s="6"/>
      <c r="G55" s="6"/>
      <c r="H55" s="6"/>
      <c r="I55" s="6"/>
      <c r="J55" s="6"/>
      <c r="M55" s="284"/>
      <c r="N55" s="284"/>
    </row>
    <row r="56" spans="1:14">
      <c r="A56" t="s" vm="17">
        <v>5</v>
      </c>
      <c r="B56" s="285">
        <v>8.8489994099999976</v>
      </c>
      <c r="C56" s="284">
        <v>20.752213330000004</v>
      </c>
      <c r="D56" s="284">
        <v>5.7731586199999958</v>
      </c>
      <c r="E56" s="6"/>
      <c r="F56" s="6"/>
      <c r="G56" s="6"/>
      <c r="H56" s="6"/>
      <c r="I56" s="6"/>
      <c r="J56" s="6"/>
      <c r="M56" s="284"/>
      <c r="N56" s="284"/>
    </row>
    <row r="57" spans="1:14">
      <c r="A57" s="8" t="s">
        <v>7</v>
      </c>
      <c r="B57" s="300">
        <v>1938.6943743500001</v>
      </c>
      <c r="C57" s="335">
        <v>1770.1882733499988</v>
      </c>
      <c r="D57" s="335">
        <v>1716.7307986199978</v>
      </c>
      <c r="E57" s="6"/>
      <c r="F57" s="6"/>
      <c r="G57" s="6"/>
      <c r="H57" s="6"/>
      <c r="I57" s="6"/>
      <c r="J57" s="6"/>
      <c r="M57" s="284"/>
      <c r="N57" s="284"/>
    </row>
    <row r="58" spans="1:14">
      <c r="A58" t="s" vm="18">
        <v>59</v>
      </c>
      <c r="B58" s="285">
        <v>66.300399600000006</v>
      </c>
      <c r="C58" s="284">
        <v>69.588315300000005</v>
      </c>
      <c r="D58" s="284">
        <v>29.67476486</v>
      </c>
      <c r="E58" s="6"/>
      <c r="F58" s="6"/>
      <c r="G58" s="6"/>
      <c r="H58" s="6"/>
      <c r="I58" s="6"/>
      <c r="J58" s="6"/>
      <c r="M58" s="284"/>
      <c r="N58" s="284"/>
    </row>
    <row r="59" spans="1:14">
      <c r="A59" t="s" vm="19">
        <v>9</v>
      </c>
      <c r="B59" s="285">
        <v>288.09738298999991</v>
      </c>
      <c r="C59" s="284">
        <v>452.79998464999989</v>
      </c>
      <c r="D59" s="284">
        <v>676.40458235999995</v>
      </c>
      <c r="E59" s="6"/>
      <c r="F59" s="6"/>
      <c r="G59" s="6"/>
      <c r="H59" s="6"/>
      <c r="I59" s="6"/>
      <c r="J59" s="6"/>
      <c r="M59" s="284"/>
      <c r="N59" s="284"/>
    </row>
    <row r="60" spans="1:14">
      <c r="A60" t="s" vm="20">
        <v>60</v>
      </c>
      <c r="B60" s="285">
        <v>314.99348591002121</v>
      </c>
      <c r="C60" s="284">
        <v>233.13690106000749</v>
      </c>
      <c r="D60" s="284">
        <v>319.69850920999954</v>
      </c>
      <c r="E60" s="6"/>
      <c r="F60" s="6"/>
      <c r="G60" s="6"/>
      <c r="H60" s="6"/>
      <c r="I60" s="6"/>
      <c r="J60" s="6"/>
      <c r="M60" s="284"/>
      <c r="N60" s="284"/>
    </row>
    <row r="61" spans="1:14">
      <c r="A61" s="8" t="s">
        <v>10</v>
      </c>
      <c r="B61" s="300">
        <v>669.39126850002117</v>
      </c>
      <c r="C61" s="335">
        <v>755.52520101000744</v>
      </c>
      <c r="D61" s="335">
        <v>1025.7778564299995</v>
      </c>
      <c r="E61" s="6"/>
      <c r="F61" s="6"/>
      <c r="G61" s="6"/>
      <c r="H61" s="6"/>
      <c r="I61" s="6"/>
      <c r="J61" s="6"/>
      <c r="M61" s="284"/>
      <c r="N61" s="284"/>
    </row>
    <row r="62" spans="1:14">
      <c r="A62" s="8" t="s">
        <v>11</v>
      </c>
      <c r="B62" s="300">
        <v>8744.5624193200329</v>
      </c>
      <c r="C62" s="335">
        <v>7041.5792197200162</v>
      </c>
      <c r="D62" s="335">
        <v>6743.5711817599977</v>
      </c>
      <c r="E62" s="6"/>
      <c r="F62" s="6"/>
      <c r="G62" s="6"/>
      <c r="H62" s="6"/>
      <c r="I62" s="6"/>
      <c r="J62" s="6"/>
      <c r="M62" s="284"/>
      <c r="N62" s="284"/>
    </row>
    <row r="63" spans="1:14">
      <c r="A63" t="s" vm="21">
        <v>61</v>
      </c>
      <c r="B63" s="285">
        <v>-2052.5134999500001</v>
      </c>
      <c r="C63" s="284">
        <v>-1788.0171867100003</v>
      </c>
      <c r="D63" s="284">
        <v>-1721.7114558800001</v>
      </c>
      <c r="E63" s="6"/>
      <c r="F63" s="6"/>
      <c r="G63" s="6"/>
      <c r="H63" s="6"/>
      <c r="I63" s="6"/>
      <c r="J63" s="6"/>
      <c r="M63" s="284"/>
      <c r="N63" s="284"/>
    </row>
    <row r="64" spans="1:14">
      <c r="A64" t="s" vm="22">
        <v>62</v>
      </c>
      <c r="B64" s="285">
        <v>-1081.0504669300001</v>
      </c>
      <c r="C64" s="284">
        <v>-864.66139161999979</v>
      </c>
      <c r="D64" s="284">
        <v>-817.20583934999979</v>
      </c>
      <c r="E64" s="6"/>
      <c r="F64" s="6"/>
      <c r="G64" s="6"/>
      <c r="H64" s="6"/>
      <c r="I64" s="6"/>
      <c r="J64" s="6"/>
      <c r="M64" s="284"/>
      <c r="N64" s="284"/>
    </row>
    <row r="65" spans="1:14">
      <c r="A65" t="s" vm="23">
        <v>63</v>
      </c>
      <c r="B65" s="285">
        <v>-165.76549723000005</v>
      </c>
      <c r="C65" s="284">
        <v>-172.56288932999996</v>
      </c>
      <c r="D65" s="284">
        <v>-174.85504107</v>
      </c>
      <c r="E65" s="6"/>
      <c r="F65" s="6"/>
      <c r="G65" s="6"/>
      <c r="H65" s="6"/>
      <c r="I65" s="6"/>
      <c r="J65" s="6"/>
      <c r="M65" s="284"/>
      <c r="N65" s="284"/>
    </row>
    <row r="66" spans="1:14">
      <c r="A66" s="8" t="s">
        <v>64</v>
      </c>
      <c r="B66" s="300">
        <v>-3299.3294641100006</v>
      </c>
      <c r="C66" s="335">
        <v>-2825.2414676600001</v>
      </c>
      <c r="D66" s="335">
        <v>-2713.7723363</v>
      </c>
      <c r="E66" s="6"/>
      <c r="F66" s="6"/>
      <c r="G66" s="6"/>
      <c r="H66" s="6"/>
      <c r="I66" s="6"/>
      <c r="J66" s="6"/>
      <c r="M66" s="284"/>
      <c r="N66" s="284"/>
    </row>
    <row r="67" spans="1:14">
      <c r="A67" s="5" t="s">
        <v>12</v>
      </c>
      <c r="B67" s="326">
        <v>5445.2329552100327</v>
      </c>
      <c r="C67" s="327">
        <v>4216.3377520600161</v>
      </c>
      <c r="D67" s="327">
        <v>4029.7988454599977</v>
      </c>
      <c r="E67" s="6"/>
      <c r="F67" s="6"/>
      <c r="G67" s="6"/>
      <c r="H67" s="6"/>
      <c r="I67" s="6"/>
      <c r="J67" s="6"/>
      <c r="M67" s="284"/>
      <c r="N67" s="284"/>
    </row>
    <row r="68" spans="1:14">
      <c r="A68" t="s" vm="12">
        <v>65</v>
      </c>
      <c r="B68" s="285">
        <v>232.1843709300029</v>
      </c>
      <c r="C68" s="284">
        <v>-5.0701310500004766</v>
      </c>
      <c r="D68" s="284">
        <v>-191.89920702000015</v>
      </c>
      <c r="E68" s="6"/>
      <c r="F68" s="6"/>
      <c r="G68" s="6"/>
      <c r="H68" s="6"/>
      <c r="I68" s="6"/>
      <c r="J68" s="6"/>
      <c r="M68" s="284"/>
      <c r="N68" s="284"/>
    </row>
    <row r="69" spans="1:14">
      <c r="A69" s="12" t="s">
        <v>13</v>
      </c>
      <c r="B69" s="328">
        <v>5677.4173261400356</v>
      </c>
      <c r="C69" s="329">
        <v>4211.2676210100153</v>
      </c>
      <c r="D69" s="329">
        <v>3837.8996384399975</v>
      </c>
      <c r="E69" s="6"/>
      <c r="F69" s="6"/>
      <c r="G69" s="6"/>
      <c r="H69" s="6"/>
      <c r="I69" s="6"/>
      <c r="J69" s="6"/>
      <c r="M69" s="284"/>
      <c r="N69" s="284"/>
    </row>
    <row r="70" spans="1:14">
      <c r="A70" t="s" vm="13">
        <v>14</v>
      </c>
      <c r="B70" s="285">
        <v>-1202.27810473</v>
      </c>
      <c r="C70" s="284">
        <v>-833.68170518999989</v>
      </c>
      <c r="D70" s="284">
        <v>-681.69526919999998</v>
      </c>
      <c r="E70" s="6"/>
      <c r="F70" s="6"/>
      <c r="G70" s="6"/>
      <c r="H70" s="6"/>
      <c r="I70" s="6"/>
      <c r="J70" s="6"/>
      <c r="M70" s="284"/>
      <c r="N70" s="284"/>
    </row>
    <row r="71" spans="1:14">
      <c r="A71" s="8" t="s">
        <v>66</v>
      </c>
      <c r="B71" s="300">
        <v>4475.139221410036</v>
      </c>
      <c r="C71" s="335">
        <v>3377.5859158200155</v>
      </c>
      <c r="D71" s="335">
        <v>3156.2043692399975</v>
      </c>
      <c r="E71" s="6"/>
      <c r="F71" s="6"/>
      <c r="G71" s="6"/>
      <c r="H71" s="6"/>
      <c r="I71" s="6"/>
      <c r="J71" s="6"/>
      <c r="M71" s="284"/>
      <c r="N71" s="284"/>
    </row>
    <row r="72" spans="1:14">
      <c r="A72" s="5"/>
      <c r="B72" s="326"/>
      <c r="C72" s="327"/>
      <c r="D72" s="327"/>
      <c r="E72" s="6"/>
      <c r="F72" s="6"/>
      <c r="G72" s="6"/>
      <c r="H72" s="6"/>
      <c r="I72" s="6"/>
      <c r="J72" s="6"/>
      <c r="M72" s="284"/>
      <c r="N72" s="284"/>
    </row>
    <row r="73" spans="1:14">
      <c r="A73" t="s">
        <v>67</v>
      </c>
      <c r="B73" s="285">
        <v>4299.8965174200357</v>
      </c>
      <c r="C73" s="284">
        <v>3292.5917945200154</v>
      </c>
      <c r="D73" s="284">
        <v>3089.5953191699973</v>
      </c>
      <c r="E73" s="6"/>
      <c r="F73" s="6"/>
      <c r="G73" s="6"/>
      <c r="H73" s="6"/>
      <c r="I73" s="6"/>
      <c r="J73" s="6"/>
      <c r="M73" s="284"/>
      <c r="N73" s="284"/>
    </row>
    <row r="74" spans="1:14">
      <c r="A74" t="s" vm="108">
        <v>68</v>
      </c>
      <c r="B74" s="285">
        <v>175.24270399000005</v>
      </c>
      <c r="C74" s="284">
        <v>84.994121300000032</v>
      </c>
      <c r="D74" s="284">
        <v>66.609050070000038</v>
      </c>
      <c r="E74" s="6"/>
      <c r="F74" s="6"/>
      <c r="G74" s="6"/>
      <c r="H74" s="6"/>
      <c r="I74" s="6"/>
      <c r="J74" s="6"/>
      <c r="M74" s="284"/>
      <c r="N74" s="284"/>
    </row>
    <row r="75" spans="1:14">
      <c r="A75" s="8" t="s">
        <v>66</v>
      </c>
      <c r="B75" s="300">
        <v>4475.139221410036</v>
      </c>
      <c r="C75" s="335">
        <v>3377.5859158200155</v>
      </c>
      <c r="D75" s="335">
        <v>3156.2043692399975</v>
      </c>
      <c r="E75" s="6"/>
      <c r="F75" s="6"/>
      <c r="G75" s="6"/>
      <c r="H75" s="6"/>
      <c r="I75" s="6"/>
      <c r="J75" s="6"/>
      <c r="M75" s="284"/>
      <c r="N75" s="284"/>
    </row>
    <row r="78" spans="1:14" ht="18.75">
      <c r="A78" s="55" t="s">
        <v>208</v>
      </c>
    </row>
    <row r="79" spans="1:14" ht="18.75">
      <c r="A79" s="55"/>
    </row>
    <row r="80" spans="1:14">
      <c r="A80" s="56" t="s">
        <v>204</v>
      </c>
    </row>
    <row r="81" spans="1:20">
      <c r="A81" s="93" t="s">
        <v>205</v>
      </c>
      <c r="B81" s="65" t="s" vm="109">
        <v>514</v>
      </c>
      <c r="C81" s="15" t="s" vm="103">
        <v>492</v>
      </c>
      <c r="D81" s="15" t="s" vm="102">
        <v>213</v>
      </c>
      <c r="E81" s="15" t="s" vm="104">
        <v>23</v>
      </c>
      <c r="F81" s="15" t="s" vm="99">
        <v>24</v>
      </c>
      <c r="G81" s="15" t="s" vm="96">
        <v>25</v>
      </c>
      <c r="H81" s="15" t="s" vm="4">
        <v>26</v>
      </c>
      <c r="I81" s="15" t="s" vm="5">
        <v>27</v>
      </c>
      <c r="J81" s="15" t="s" vm="7">
        <v>28</v>
      </c>
    </row>
    <row r="82" spans="1:20">
      <c r="A82" s="9" t="s" vm="24">
        <v>16</v>
      </c>
      <c r="B82" s="285">
        <v>4.0027591300000003</v>
      </c>
      <c r="C82" s="284">
        <v>0</v>
      </c>
      <c r="D82" s="284">
        <v>0</v>
      </c>
      <c r="E82" s="284">
        <v>-0.14354900000000001</v>
      </c>
      <c r="F82" s="284">
        <v>-4.2506360800000005</v>
      </c>
      <c r="G82" s="284">
        <v>-31.943271510000002</v>
      </c>
      <c r="H82" s="284">
        <v>16.305736</v>
      </c>
      <c r="I82" s="284">
        <v>22.420025930000001</v>
      </c>
      <c r="J82" s="284">
        <v>-65.024660100000006</v>
      </c>
      <c r="M82" s="284"/>
      <c r="N82" s="284"/>
      <c r="O82" s="284"/>
      <c r="P82" s="284"/>
      <c r="Q82" s="284"/>
      <c r="R82" s="284"/>
      <c r="S82" s="284"/>
      <c r="T82" s="284"/>
    </row>
    <row r="83" spans="1:20">
      <c r="A83" t="s" vm="25">
        <v>17</v>
      </c>
      <c r="B83" s="285">
        <v>-1.0591647800000001</v>
      </c>
      <c r="C83" s="284">
        <v>0</v>
      </c>
      <c r="D83" s="284">
        <v>0</v>
      </c>
      <c r="E83" s="284">
        <v>3.5887000000000002E-2</v>
      </c>
      <c r="F83" s="284">
        <v>1.1028495199999999</v>
      </c>
      <c r="G83" s="284">
        <v>7.9858178799999999</v>
      </c>
      <c r="H83" s="284">
        <v>-4.0764339999999999</v>
      </c>
      <c r="I83" s="284">
        <v>-5.6050064800000001</v>
      </c>
      <c r="J83" s="284">
        <v>16.227774029999999</v>
      </c>
      <c r="M83" s="284"/>
      <c r="N83" s="284"/>
      <c r="O83" s="284"/>
      <c r="P83" s="284"/>
      <c r="Q83" s="284"/>
      <c r="R83" s="284"/>
      <c r="S83" s="284"/>
      <c r="T83" s="284"/>
    </row>
    <row r="84" spans="1:20">
      <c r="A84" s="8" t="s">
        <v>70</v>
      </c>
      <c r="B84" s="300">
        <v>2.9435943500000001</v>
      </c>
      <c r="C84" s="335">
        <v>0</v>
      </c>
      <c r="D84" s="335">
        <v>0</v>
      </c>
      <c r="E84" s="335">
        <v>-0.10766200000000001</v>
      </c>
      <c r="F84" s="335">
        <v>-3.1477865600000006</v>
      </c>
      <c r="G84" s="335">
        <v>-23.957453630000003</v>
      </c>
      <c r="H84" s="335">
        <v>12.229302000000001</v>
      </c>
      <c r="I84" s="335">
        <v>16.815019450000001</v>
      </c>
      <c r="J84" s="335">
        <v>-48.796886070000006</v>
      </c>
      <c r="M84" s="284"/>
      <c r="N84" s="284"/>
      <c r="O84" s="284"/>
      <c r="P84" s="284"/>
      <c r="Q84" s="284"/>
      <c r="R84" s="284"/>
      <c r="S84" s="284"/>
      <c r="T84" s="284"/>
    </row>
    <row r="85" spans="1:20">
      <c r="A85" t="s" vm="26">
        <v>18</v>
      </c>
      <c r="B85" s="285">
        <v>-50.602266449999988</v>
      </c>
      <c r="C85" s="284">
        <v>-35.677166920000005</v>
      </c>
      <c r="D85" s="284">
        <v>6.677114920000002</v>
      </c>
      <c r="E85" s="284">
        <v>-33.402467999999999</v>
      </c>
      <c r="F85" s="284">
        <v>-99.454578189999992</v>
      </c>
      <c r="G85" s="284">
        <v>98.050318000000004</v>
      </c>
      <c r="H85" s="284">
        <v>7.2929510000000004</v>
      </c>
      <c r="I85" s="284">
        <v>114.042833</v>
      </c>
      <c r="J85" s="284">
        <v>5.9127150000000004</v>
      </c>
      <c r="M85" s="284"/>
      <c r="N85" s="284"/>
      <c r="O85" s="284"/>
      <c r="P85" s="284"/>
      <c r="Q85" s="284"/>
      <c r="R85" s="284"/>
      <c r="S85" s="284"/>
      <c r="T85" s="284"/>
    </row>
    <row r="86" spans="1:20">
      <c r="A86" t="s" vm="27">
        <v>19</v>
      </c>
      <c r="B86" s="285">
        <v>12.65056661</v>
      </c>
      <c r="C86" s="284">
        <v>8.9192917300000012</v>
      </c>
      <c r="D86" s="284">
        <v>-1.6692787300000005</v>
      </c>
      <c r="E86" s="284">
        <v>8.3506169999999997</v>
      </c>
      <c r="F86" s="284">
        <v>24.863645049999992</v>
      </c>
      <c r="G86" s="284">
        <v>-24.51258</v>
      </c>
      <c r="H86" s="284">
        <v>-1.8232379999999999</v>
      </c>
      <c r="I86" s="284">
        <v>-28.510708000000001</v>
      </c>
      <c r="J86" s="284">
        <v>-1.4781789999999999</v>
      </c>
      <c r="M86" s="284"/>
      <c r="N86" s="284"/>
      <c r="O86" s="284"/>
      <c r="P86" s="284"/>
      <c r="Q86" s="284"/>
      <c r="R86" s="284"/>
      <c r="S86" s="284"/>
      <c r="T86" s="284"/>
    </row>
    <row r="87" spans="1:20">
      <c r="A87" t="s" vm="28">
        <v>20</v>
      </c>
      <c r="B87" s="285">
        <v>0.54404472000000026</v>
      </c>
      <c r="C87" s="284">
        <v>2.04670592</v>
      </c>
      <c r="D87" s="284">
        <v>2.79632967</v>
      </c>
      <c r="E87" s="284">
        <v>0.89352947000000005</v>
      </c>
      <c r="F87" s="284">
        <v>-4.2986313899999997</v>
      </c>
      <c r="G87" s="284">
        <v>3.8232050800000001</v>
      </c>
      <c r="H87" s="284">
        <v>6.9989228699999995</v>
      </c>
      <c r="I87" s="284">
        <v>3.9233730800000002</v>
      </c>
      <c r="J87" s="284">
        <v>3.4543226200000001</v>
      </c>
      <c r="M87" s="284"/>
      <c r="N87" s="284"/>
      <c r="O87" s="284"/>
      <c r="P87" s="284"/>
      <c r="Q87" s="284"/>
      <c r="R87" s="284"/>
      <c r="S87" s="284"/>
      <c r="T87" s="284"/>
    </row>
    <row r="88" spans="1:20">
      <c r="A88" s="7" t="s">
        <v>21</v>
      </c>
      <c r="B88" s="286">
        <v>-37.407655119999987</v>
      </c>
      <c r="C88" s="287">
        <v>-24.711169270000003</v>
      </c>
      <c r="D88" s="287">
        <v>7.8041658600000012</v>
      </c>
      <c r="E88" s="287">
        <v>-24.158321529999998</v>
      </c>
      <c r="F88" s="287">
        <v>-78.889564530000001</v>
      </c>
      <c r="G88" s="287">
        <v>77.360943079999998</v>
      </c>
      <c r="H88" s="287">
        <v>12.46863587</v>
      </c>
      <c r="I88" s="287">
        <v>89.455498080000012</v>
      </c>
      <c r="J88" s="287">
        <v>7.8888586200000006</v>
      </c>
      <c r="M88" s="284"/>
      <c r="N88" s="284"/>
      <c r="O88" s="284"/>
      <c r="P88" s="284"/>
      <c r="Q88" s="284"/>
      <c r="R88" s="284"/>
      <c r="S88" s="284"/>
      <c r="T88" s="284"/>
    </row>
    <row r="89" spans="1:20">
      <c r="A89" s="8" t="s">
        <v>15</v>
      </c>
      <c r="B89" s="300">
        <v>-34.464060769999989</v>
      </c>
      <c r="C89" s="335">
        <v>-24.711169270000003</v>
      </c>
      <c r="D89" s="335">
        <v>7.8041658600000012</v>
      </c>
      <c r="E89" s="335">
        <v>-24.26598353</v>
      </c>
      <c r="F89" s="335">
        <v>-82.037351090000001</v>
      </c>
      <c r="G89" s="335">
        <v>53.403489449999995</v>
      </c>
      <c r="H89" s="335">
        <v>24.697937870000001</v>
      </c>
      <c r="I89" s="335">
        <v>106.27051753000001</v>
      </c>
      <c r="J89" s="335">
        <v>-40.908027450000006</v>
      </c>
      <c r="M89" s="284"/>
      <c r="N89" s="284"/>
      <c r="O89" s="284"/>
      <c r="P89" s="284"/>
      <c r="Q89" s="284"/>
      <c r="R89" s="284"/>
      <c r="S89" s="284"/>
      <c r="T89" s="284"/>
    </row>
    <row r="90" spans="1:20">
      <c r="A90" s="8" t="s">
        <v>22</v>
      </c>
      <c r="B90" s="300">
        <v>1469.0238020299792</v>
      </c>
      <c r="C90" s="335">
        <v>1037.5137554500352</v>
      </c>
      <c r="D90" s="335">
        <v>1036.0977412499974</v>
      </c>
      <c r="E90" s="335">
        <v>856.86687496998297</v>
      </c>
      <c r="F90" s="335">
        <v>917.76773578004497</v>
      </c>
      <c r="G90" s="335">
        <v>882.57138646999942</v>
      </c>
      <c r="H90" s="335">
        <v>820.46870275999345</v>
      </c>
      <c r="I90" s="335">
        <v>859.11268456997834</v>
      </c>
      <c r="J90" s="335">
        <v>848.08746193999559</v>
      </c>
      <c r="M90" s="284"/>
      <c r="N90" s="284"/>
      <c r="O90" s="284"/>
      <c r="P90" s="284"/>
      <c r="Q90" s="284"/>
      <c r="R90" s="284"/>
      <c r="S90" s="284"/>
      <c r="T90" s="284"/>
    </row>
    <row r="92" spans="1:20">
      <c r="A92" s="56" t="s">
        <v>207</v>
      </c>
    </row>
    <row r="93" spans="1:20">
      <c r="A93" s="93" t="s">
        <v>205</v>
      </c>
      <c r="B93" s="65">
        <v>2023</v>
      </c>
      <c r="C93" s="15" t="s" vm="3">
        <v>233</v>
      </c>
      <c r="D93" s="15" t="s" vm="1">
        <v>234</v>
      </c>
    </row>
    <row r="94" spans="1:20">
      <c r="A94" s="9" t="s" vm="24">
        <v>16</v>
      </c>
      <c r="B94" s="285">
        <v>3.8592101299999997</v>
      </c>
      <c r="C94" s="284">
        <v>2.5318543399999962</v>
      </c>
      <c r="D94" s="284">
        <v>-71.816861529999997</v>
      </c>
      <c r="M94" s="284"/>
      <c r="N94" s="284"/>
      <c r="O94" s="284"/>
    </row>
    <row r="95" spans="1:20">
      <c r="A95" t="s" vm="25">
        <v>17</v>
      </c>
      <c r="B95" s="285">
        <v>-1.0232777800000001</v>
      </c>
      <c r="C95" s="284">
        <v>-0.59277308000000095</v>
      </c>
      <c r="D95" s="284">
        <v>17.925824389999999</v>
      </c>
      <c r="M95" s="284"/>
      <c r="N95" s="284"/>
      <c r="O95" s="284"/>
    </row>
    <row r="96" spans="1:20">
      <c r="A96" s="8" t="s">
        <v>70</v>
      </c>
      <c r="B96" s="300">
        <v>2.8359323499999993</v>
      </c>
      <c r="C96" s="335">
        <v>1.9390812599999951</v>
      </c>
      <c r="D96" s="335">
        <v>-53.891037139999995</v>
      </c>
      <c r="M96" s="284"/>
      <c r="N96" s="284"/>
      <c r="O96" s="284"/>
    </row>
    <row r="97" spans="1:20">
      <c r="A97" t="s" vm="26">
        <v>18</v>
      </c>
      <c r="B97" s="285">
        <v>-113.00478644999997</v>
      </c>
      <c r="C97" s="284">
        <v>119.93152380999994</v>
      </c>
      <c r="D97" s="284">
        <v>-58.300848999999999</v>
      </c>
      <c r="M97" s="284"/>
      <c r="N97" s="284"/>
      <c r="O97" s="284"/>
    </row>
    <row r="98" spans="1:20">
      <c r="A98" t="s" vm="27">
        <v>19</v>
      </c>
      <c r="B98" s="285">
        <v>28.251196609999997</v>
      </c>
      <c r="C98" s="284">
        <v>-29.982880950000002</v>
      </c>
      <c r="D98" s="284">
        <v>14.575212000000001</v>
      </c>
      <c r="M98" s="284"/>
      <c r="N98" s="284"/>
      <c r="O98" s="284"/>
    </row>
    <row r="99" spans="1:20">
      <c r="A99" t="s" vm="28">
        <v>20</v>
      </c>
      <c r="B99" s="285">
        <v>6.2806097800000007</v>
      </c>
      <c r="C99" s="284">
        <v>10.446869639999997</v>
      </c>
      <c r="D99" s="284">
        <v>10.327872899999999</v>
      </c>
      <c r="M99" s="284"/>
      <c r="N99" s="284"/>
      <c r="O99" s="284"/>
    </row>
    <row r="100" spans="1:20">
      <c r="A100" s="9" t="s">
        <v>21</v>
      </c>
      <c r="B100" s="332">
        <v>-78.472980059999969</v>
      </c>
      <c r="C100" s="333">
        <v>100.39551249999995</v>
      </c>
      <c r="D100" s="333">
        <v>-33.397764100000003</v>
      </c>
      <c r="M100" s="284"/>
      <c r="N100" s="284"/>
      <c r="O100" s="284"/>
    </row>
    <row r="101" spans="1:20">
      <c r="A101" s="8" t="s">
        <v>15</v>
      </c>
      <c r="B101" s="300">
        <v>-75.637047709999976</v>
      </c>
      <c r="C101" s="335">
        <v>102.33459375999995</v>
      </c>
      <c r="D101" s="335">
        <v>-87.288801239999998</v>
      </c>
      <c r="M101" s="284"/>
      <c r="N101" s="284"/>
      <c r="O101" s="284"/>
    </row>
    <row r="102" spans="1:20">
      <c r="A102" s="14" t="s">
        <v>22</v>
      </c>
      <c r="B102" s="344">
        <v>4399.5021737000361</v>
      </c>
      <c r="C102" s="345">
        <v>3479.9205095800153</v>
      </c>
      <c r="D102" s="345">
        <v>3068.9155679999976</v>
      </c>
      <c r="M102" s="284"/>
      <c r="N102" s="284"/>
      <c r="O102" s="284"/>
    </row>
    <row r="103" spans="1:20">
      <c r="M103" s="284"/>
      <c r="N103" s="284"/>
      <c r="O103" s="284"/>
    </row>
    <row r="104" spans="1:20" ht="18.75">
      <c r="A104" s="55" t="s">
        <v>209</v>
      </c>
    </row>
    <row r="105" spans="1:20" ht="14.25" customHeight="1">
      <c r="A105" s="55"/>
    </row>
    <row r="106" spans="1:20" ht="17.25">
      <c r="A106" s="56" t="s">
        <v>210</v>
      </c>
    </row>
    <row r="107" spans="1:20">
      <c r="A107" s="94" t="s">
        <v>205</v>
      </c>
      <c r="B107" s="65" t="s" vm="109">
        <v>514</v>
      </c>
      <c r="C107" s="15" t="s" vm="103">
        <v>492</v>
      </c>
      <c r="D107" s="15" t="s" vm="102">
        <v>213</v>
      </c>
      <c r="E107" s="15" t="s" vm="104">
        <v>23</v>
      </c>
      <c r="F107" s="15" t="s" vm="99">
        <v>24</v>
      </c>
      <c r="G107" s="15" t="s" vm="96">
        <v>25</v>
      </c>
      <c r="H107" s="15" t="s" vm="4">
        <v>26</v>
      </c>
      <c r="I107" s="15" t="s" vm="5">
        <v>27</v>
      </c>
      <c r="J107" s="15" t="s" vm="7">
        <v>28</v>
      </c>
    </row>
    <row r="108" spans="1:20">
      <c r="A108" t="s" vm="29">
        <v>29</v>
      </c>
      <c r="B108" s="285">
        <v>87.627291270000526</v>
      </c>
      <c r="C108" s="284">
        <v>69.518990079999085</v>
      </c>
      <c r="D108" s="284">
        <v>93.22925712000054</v>
      </c>
      <c r="E108" s="284">
        <v>588.95402591999994</v>
      </c>
      <c r="F108" s="284">
        <v>75.616566080000823</v>
      </c>
      <c r="G108" s="284">
        <v>80.053233759998619</v>
      </c>
      <c r="H108" s="284">
        <v>76.721252169998763</v>
      </c>
      <c r="I108" s="284">
        <v>88.21029213999951</v>
      </c>
      <c r="J108" s="284">
        <v>77.790231760001177</v>
      </c>
      <c r="M108" s="284"/>
      <c r="N108" s="284"/>
      <c r="O108" s="284"/>
      <c r="P108" s="284"/>
      <c r="Q108" s="284"/>
      <c r="R108" s="284"/>
      <c r="S108" s="284"/>
      <c r="T108" s="284"/>
    </row>
    <row r="109" spans="1:20">
      <c r="A109" t="s" vm="30">
        <v>30</v>
      </c>
      <c r="B109" s="285">
        <v>5535.5789865399993</v>
      </c>
      <c r="C109" s="284">
        <v>5984.8494737099909</v>
      </c>
      <c r="D109" s="284">
        <v>8870.9374989899934</v>
      </c>
      <c r="E109" s="284">
        <v>13953.919358320003</v>
      </c>
      <c r="F109" s="284">
        <v>11939.235633960012</v>
      </c>
      <c r="G109" s="284">
        <v>4563.3948146800076</v>
      </c>
      <c r="H109" s="284">
        <v>1318.9965397400078</v>
      </c>
      <c r="I109" s="284">
        <v>8509.512579550008</v>
      </c>
      <c r="J109" s="284">
        <v>5366.1835226700068</v>
      </c>
      <c r="M109" s="284"/>
      <c r="N109" s="284"/>
      <c r="O109" s="284"/>
      <c r="P109" s="284"/>
      <c r="Q109" s="284"/>
      <c r="R109" s="284"/>
      <c r="S109" s="284"/>
      <c r="T109" s="284"/>
    </row>
    <row r="110" spans="1:20">
      <c r="A110" t="s" vm="31">
        <v>31</v>
      </c>
      <c r="B110" s="285">
        <v>270757.28520488</v>
      </c>
      <c r="C110" s="284">
        <v>268132.44203487015</v>
      </c>
      <c r="D110" s="284">
        <v>263356.81623468007</v>
      </c>
      <c r="E110" s="284">
        <v>256594.53604394995</v>
      </c>
      <c r="F110" s="284">
        <v>251272.04015668953</v>
      </c>
      <c r="G110" s="284">
        <v>246612.14811867956</v>
      </c>
      <c r="H110" s="284">
        <v>241222.58666659956</v>
      </c>
      <c r="I110" s="284">
        <v>231861.17345338952</v>
      </c>
      <c r="J110" s="284">
        <v>228578.13598547946</v>
      </c>
      <c r="M110" s="284"/>
      <c r="N110" s="284"/>
      <c r="O110" s="284"/>
      <c r="P110" s="284"/>
      <c r="Q110" s="284"/>
      <c r="R110" s="284"/>
      <c r="S110" s="284"/>
      <c r="T110" s="284"/>
    </row>
    <row r="111" spans="1:20">
      <c r="A111" t="s" vm="32">
        <v>521</v>
      </c>
      <c r="B111" s="285">
        <v>57680.569438499966</v>
      </c>
      <c r="C111" s="284">
        <v>57619.256476059993</v>
      </c>
      <c r="D111" s="284">
        <v>59956.924197389992</v>
      </c>
      <c r="E111" s="284">
        <v>62197.875909079994</v>
      </c>
      <c r="F111" s="284">
        <v>53989.362177539988</v>
      </c>
      <c r="G111" s="284">
        <v>50940.925920879999</v>
      </c>
      <c r="H111" s="284">
        <v>51683.774529400005</v>
      </c>
      <c r="I111" s="284">
        <v>58769.596304019993</v>
      </c>
      <c r="J111" s="284">
        <v>56266.228533060021</v>
      </c>
      <c r="M111" s="284"/>
      <c r="N111" s="284"/>
      <c r="O111" s="284"/>
      <c r="P111" s="284"/>
      <c r="Q111" s="284"/>
      <c r="R111" s="284"/>
      <c r="S111" s="284"/>
      <c r="T111" s="284"/>
    </row>
    <row r="112" spans="1:20">
      <c r="A112" t="s" vm="33">
        <v>32</v>
      </c>
      <c r="B112" s="285">
        <v>16179.183371729767</v>
      </c>
      <c r="C112" s="284">
        <v>20667.403493019639</v>
      </c>
      <c r="D112" s="284">
        <v>19846.340089420319</v>
      </c>
      <c r="E112" s="284">
        <v>20748.012445959874</v>
      </c>
      <c r="F112" s="284">
        <v>18612.360685218646</v>
      </c>
      <c r="G112" s="284">
        <v>21579.438402849366</v>
      </c>
      <c r="H112" s="284">
        <v>14066.616333209993</v>
      </c>
      <c r="I112" s="284">
        <v>9776.6292431495422</v>
      </c>
      <c r="J112" s="284">
        <v>5053.403410469321</v>
      </c>
      <c r="M112" s="284"/>
      <c r="N112" s="284"/>
      <c r="O112" s="284"/>
      <c r="P112" s="284"/>
      <c r="Q112" s="284"/>
      <c r="R112" s="284"/>
      <c r="S112" s="284"/>
      <c r="T112" s="284"/>
    </row>
    <row r="113" spans="1:20">
      <c r="A113" t="s" vm="34">
        <v>33</v>
      </c>
      <c r="B113" s="285">
        <v>680.42690860999949</v>
      </c>
      <c r="C113" s="284">
        <v>808.91678334999983</v>
      </c>
      <c r="D113" s="284">
        <v>790.48480995999978</v>
      </c>
      <c r="E113" s="284">
        <v>777.00840749999975</v>
      </c>
      <c r="F113" s="284">
        <v>848.07772046999992</v>
      </c>
      <c r="G113" s="284">
        <v>1037.4895313699997</v>
      </c>
      <c r="H113" s="284">
        <v>1027.0921205500001</v>
      </c>
      <c r="I113" s="284">
        <v>1050.5498821799997</v>
      </c>
      <c r="J113" s="284">
        <v>1001.0580786700004</v>
      </c>
      <c r="M113" s="284"/>
      <c r="N113" s="284"/>
      <c r="O113" s="284"/>
      <c r="P113" s="284"/>
      <c r="Q113" s="284"/>
      <c r="R113" s="284"/>
      <c r="S113" s="284"/>
      <c r="T113" s="284"/>
    </row>
    <row r="114" spans="1:20">
      <c r="A114" t="s" vm="35">
        <v>34</v>
      </c>
      <c r="B114" s="285">
        <v>5999.9048968400011</v>
      </c>
      <c r="C114" s="284">
        <v>5057.1084691700007</v>
      </c>
      <c r="D114" s="284">
        <v>4989.0585992100005</v>
      </c>
      <c r="E114" s="284">
        <v>5176.6906534699992</v>
      </c>
      <c r="F114" s="284">
        <v>5040.7628680600019</v>
      </c>
      <c r="G114" s="284">
        <v>4774.1035878100001</v>
      </c>
      <c r="H114" s="284">
        <v>4683.6356511599997</v>
      </c>
      <c r="I114" s="284">
        <v>4782.2094415200008</v>
      </c>
      <c r="J114" s="284">
        <v>4893.8762327200029</v>
      </c>
      <c r="M114" s="284"/>
      <c r="N114" s="284"/>
      <c r="O114" s="284"/>
      <c r="P114" s="284"/>
      <c r="Q114" s="284"/>
      <c r="R114" s="284"/>
      <c r="S114" s="284"/>
      <c r="T114" s="284"/>
    </row>
    <row r="115" spans="1:20">
      <c r="A115" t="s" vm="36">
        <v>35</v>
      </c>
      <c r="B115" s="285">
        <v>0</v>
      </c>
      <c r="C115" s="284">
        <v>0</v>
      </c>
      <c r="D115" s="284">
        <v>0</v>
      </c>
      <c r="E115" s="284">
        <v>0</v>
      </c>
      <c r="F115" s="284">
        <v>0</v>
      </c>
      <c r="G115" s="284">
        <v>0</v>
      </c>
      <c r="H115" s="284">
        <v>0</v>
      </c>
      <c r="I115" s="284">
        <v>0</v>
      </c>
      <c r="J115" s="284">
        <v>0</v>
      </c>
      <c r="M115" s="284"/>
      <c r="N115" s="284"/>
      <c r="O115" s="284"/>
      <c r="P115" s="284"/>
      <c r="Q115" s="284"/>
      <c r="R115" s="284"/>
      <c r="S115" s="284"/>
      <c r="T115" s="284"/>
    </row>
    <row r="116" spans="1:20">
      <c r="A116" t="s" vm="37">
        <v>36</v>
      </c>
      <c r="B116" s="285">
        <v>368.38866543</v>
      </c>
      <c r="C116" s="284">
        <v>451.98064743999998</v>
      </c>
      <c r="D116" s="284">
        <v>453.87353167999993</v>
      </c>
      <c r="E116" s="284">
        <v>454.92829640999997</v>
      </c>
      <c r="F116" s="284">
        <v>453.96022583000007</v>
      </c>
      <c r="G116" s="284">
        <v>455.46684947000006</v>
      </c>
      <c r="H116" s="284">
        <v>454.97177250000004</v>
      </c>
      <c r="I116" s="284">
        <v>456.42578928</v>
      </c>
      <c r="J116" s="284">
        <v>457.96474156999994</v>
      </c>
      <c r="M116" s="284"/>
      <c r="N116" s="284"/>
      <c r="O116" s="284"/>
      <c r="P116" s="284"/>
      <c r="Q116" s="284"/>
      <c r="R116" s="284"/>
      <c r="S116" s="284"/>
      <c r="T116" s="284"/>
    </row>
    <row r="117" spans="1:20">
      <c r="A117" t="s" vm="38">
        <v>37</v>
      </c>
      <c r="B117" s="285">
        <v>2612.2386615400001</v>
      </c>
      <c r="C117" s="284">
        <v>1076.4163674699998</v>
      </c>
      <c r="D117" s="284">
        <v>1074.3749184699998</v>
      </c>
      <c r="E117" s="284">
        <v>1075.4487041499999</v>
      </c>
      <c r="F117" s="284">
        <v>1075.0161415500002</v>
      </c>
      <c r="G117" s="284">
        <v>604.89996686000006</v>
      </c>
      <c r="H117" s="284">
        <v>595.57477498000003</v>
      </c>
      <c r="I117" s="284">
        <v>598.81613898000001</v>
      </c>
      <c r="J117" s="284">
        <v>597.65259406999996</v>
      </c>
      <c r="M117" s="284"/>
      <c r="N117" s="284"/>
      <c r="O117" s="284"/>
      <c r="P117" s="284"/>
      <c r="Q117" s="284"/>
      <c r="R117" s="284"/>
      <c r="S117" s="284"/>
      <c r="T117" s="284"/>
    </row>
    <row r="118" spans="1:20">
      <c r="A118" t="s" vm="39">
        <v>38</v>
      </c>
      <c r="B118" s="285">
        <v>947.80831250999961</v>
      </c>
      <c r="C118" s="284">
        <v>953.77919950999956</v>
      </c>
      <c r="D118" s="284">
        <v>955.38390653999943</v>
      </c>
      <c r="E118" s="284">
        <v>937.09652628999947</v>
      </c>
      <c r="F118" s="284">
        <v>922.97793812999998</v>
      </c>
      <c r="G118" s="284">
        <v>973.06588794999982</v>
      </c>
      <c r="H118" s="284">
        <v>971.03164301999993</v>
      </c>
      <c r="I118" s="284">
        <v>973.34179483999981</v>
      </c>
      <c r="J118" s="284">
        <v>979.35718804999897</v>
      </c>
      <c r="M118" s="284"/>
      <c r="N118" s="284"/>
      <c r="O118" s="284"/>
      <c r="P118" s="284"/>
      <c r="Q118" s="284"/>
      <c r="R118" s="284"/>
      <c r="S118" s="284"/>
      <c r="T118" s="284"/>
    </row>
    <row r="119" spans="1:20">
      <c r="A119" t="s" vm="40">
        <v>522</v>
      </c>
      <c r="B119" s="285">
        <v>365.97178461999999</v>
      </c>
      <c r="C119" s="284">
        <v>351.26411757999995</v>
      </c>
      <c r="D119" s="284">
        <v>367.83998671000001</v>
      </c>
      <c r="E119" s="284">
        <v>371.20189900999998</v>
      </c>
      <c r="F119" s="284">
        <v>313.77518187999993</v>
      </c>
      <c r="G119" s="284">
        <v>323.63047802999978</v>
      </c>
      <c r="H119" s="284">
        <v>324.91045935999995</v>
      </c>
      <c r="I119" s="284">
        <v>329.02650913000002</v>
      </c>
      <c r="J119" s="284">
        <v>334.43866613999984</v>
      </c>
      <c r="M119" s="284"/>
      <c r="N119" s="284"/>
      <c r="O119" s="284"/>
      <c r="P119" s="284"/>
      <c r="Q119" s="284"/>
      <c r="R119" s="284"/>
      <c r="S119" s="284"/>
      <c r="T119" s="284"/>
    </row>
    <row r="120" spans="1:20">
      <c r="A120" t="s" vm="41">
        <v>39</v>
      </c>
      <c r="B120" s="285">
        <v>971.05840135994151</v>
      </c>
      <c r="C120" s="284">
        <v>1650.3411118399756</v>
      </c>
      <c r="D120" s="284">
        <v>1009.3975436100051</v>
      </c>
      <c r="E120" s="284">
        <v>1770.5141101599777</v>
      </c>
      <c r="F120" s="284">
        <v>1186.3714638700019</v>
      </c>
      <c r="G120" s="284">
        <v>2100.2620668200848</v>
      </c>
      <c r="H120" s="284">
        <v>2006.6119379800698</v>
      </c>
      <c r="I120" s="284">
        <v>890.07545826003002</v>
      </c>
      <c r="J120" s="284">
        <v>797.15201425990153</v>
      </c>
      <c r="M120" s="284"/>
      <c r="N120" s="284"/>
      <c r="O120" s="284"/>
      <c r="P120" s="284"/>
      <c r="Q120" s="284"/>
      <c r="R120" s="284"/>
      <c r="S120" s="284"/>
      <c r="T120" s="284"/>
    </row>
    <row r="121" spans="1:20">
      <c r="A121" s="8" t="s">
        <v>40</v>
      </c>
      <c r="B121" s="300">
        <v>362186.04192382965</v>
      </c>
      <c r="C121" s="335">
        <v>362823.27716409974</v>
      </c>
      <c r="D121" s="335">
        <v>361764.6605737803</v>
      </c>
      <c r="E121" s="335">
        <v>364646.18638021982</v>
      </c>
      <c r="F121" s="335">
        <v>345729.55675927806</v>
      </c>
      <c r="G121" s="335">
        <v>334044.87885915907</v>
      </c>
      <c r="H121" s="335">
        <v>318432.52368066955</v>
      </c>
      <c r="I121" s="335">
        <v>318085.56688643905</v>
      </c>
      <c r="J121" s="335">
        <v>304403.24119891867</v>
      </c>
      <c r="M121" s="284"/>
      <c r="N121" s="284"/>
      <c r="O121" s="284"/>
      <c r="P121" s="284"/>
      <c r="Q121" s="284"/>
      <c r="R121" s="284"/>
      <c r="S121" s="284"/>
      <c r="T121" s="284"/>
    </row>
    <row r="122" spans="1:20">
      <c r="B122" s="285"/>
      <c r="C122" s="284"/>
      <c r="D122" s="284"/>
      <c r="E122" s="284"/>
      <c r="F122" s="284"/>
      <c r="G122" s="284"/>
      <c r="H122" s="284"/>
      <c r="I122" s="284"/>
      <c r="J122" s="284"/>
      <c r="M122" s="284"/>
      <c r="N122" s="284"/>
      <c r="O122" s="284"/>
      <c r="P122" s="284"/>
      <c r="Q122" s="284"/>
      <c r="R122" s="284"/>
      <c r="S122" s="284"/>
      <c r="T122" s="284"/>
    </row>
    <row r="123" spans="1:20">
      <c r="A123" t="s" vm="42">
        <v>30</v>
      </c>
      <c r="B123" s="285">
        <v>3188.2566789499915</v>
      </c>
      <c r="C123" s="284">
        <v>2677.6347772699846</v>
      </c>
      <c r="D123" s="284">
        <v>662.36472212998683</v>
      </c>
      <c r="E123" s="284">
        <v>1099.9915915299937</v>
      </c>
      <c r="F123" s="284">
        <v>3427.7597265300005</v>
      </c>
      <c r="G123" s="284">
        <v>283.54175582998886</v>
      </c>
      <c r="H123" s="284">
        <v>2427.9989848499945</v>
      </c>
      <c r="I123" s="284">
        <v>6499.9164903999945</v>
      </c>
      <c r="J123" s="284">
        <v>2634.0047764899814</v>
      </c>
      <c r="M123" s="284"/>
      <c r="N123" s="284"/>
      <c r="O123" s="284"/>
      <c r="P123" s="284"/>
      <c r="Q123" s="284"/>
      <c r="R123" s="284"/>
      <c r="S123" s="284"/>
      <c r="T123" s="284"/>
    </row>
    <row r="124" spans="1:20">
      <c r="A124" t="s" vm="43">
        <v>41</v>
      </c>
      <c r="B124" s="285">
        <v>149076.29763796012</v>
      </c>
      <c r="C124" s="284">
        <v>150534.38138378016</v>
      </c>
      <c r="D124" s="284">
        <v>150758.1961590003</v>
      </c>
      <c r="E124" s="284">
        <v>152143.52462752024</v>
      </c>
      <c r="F124" s="284">
        <v>148099.65608877983</v>
      </c>
      <c r="G124" s="284">
        <v>143989.36702720984</v>
      </c>
      <c r="H124" s="284">
        <v>145666.88066506991</v>
      </c>
      <c r="I124" s="284">
        <v>141998.50318160001</v>
      </c>
      <c r="J124" s="284">
        <v>137664.04952979003</v>
      </c>
      <c r="M124" s="284"/>
      <c r="N124" s="284"/>
      <c r="O124" s="284"/>
      <c r="P124" s="284"/>
      <c r="Q124" s="284"/>
      <c r="R124" s="284"/>
      <c r="S124" s="284"/>
      <c r="T124" s="284"/>
    </row>
    <row r="125" spans="1:20">
      <c r="A125" t="s" vm="44">
        <v>42</v>
      </c>
      <c r="B125" s="285">
        <v>138352.57849837007</v>
      </c>
      <c r="C125" s="284">
        <v>137810.39073459012</v>
      </c>
      <c r="D125" s="284">
        <v>147335.36734482003</v>
      </c>
      <c r="E125" s="284">
        <v>147818.86937954</v>
      </c>
      <c r="F125" s="284">
        <v>135352.68856474</v>
      </c>
      <c r="G125" s="284">
        <v>133249.65632501003</v>
      </c>
      <c r="H125" s="284">
        <v>119821.61110639002</v>
      </c>
      <c r="I125" s="284">
        <v>120306.27536078001</v>
      </c>
      <c r="J125" s="284">
        <v>122276.15316018983</v>
      </c>
      <c r="M125" s="284"/>
      <c r="N125" s="284"/>
      <c r="O125" s="284"/>
      <c r="P125" s="284"/>
      <c r="Q125" s="284"/>
      <c r="R125" s="284"/>
      <c r="S125" s="284"/>
      <c r="T125" s="284"/>
    </row>
    <row r="126" spans="1:20">
      <c r="A126" t="s" vm="45">
        <v>32</v>
      </c>
      <c r="B126" s="285">
        <v>13696.885671858274</v>
      </c>
      <c r="C126" s="284">
        <v>18367.337158610077</v>
      </c>
      <c r="D126" s="284">
        <v>17547.464000639757</v>
      </c>
      <c r="E126" s="284">
        <v>16944.512438919515</v>
      </c>
      <c r="F126" s="284">
        <v>15770.68254302939</v>
      </c>
      <c r="G126" s="284">
        <v>17114.012620789581</v>
      </c>
      <c r="H126" s="284">
        <v>11196.992066139697</v>
      </c>
      <c r="I126" s="284">
        <v>7114.2161753201126</v>
      </c>
      <c r="J126" s="284">
        <v>3203.4297936691582</v>
      </c>
      <c r="M126" s="284"/>
      <c r="N126" s="284"/>
      <c r="O126" s="284"/>
      <c r="P126" s="284"/>
      <c r="Q126" s="284"/>
      <c r="R126" s="284"/>
      <c r="S126" s="284"/>
      <c r="T126" s="284"/>
    </row>
    <row r="127" spans="1:20">
      <c r="A127" t="s" vm="46">
        <v>43</v>
      </c>
      <c r="B127" s="285">
        <v>2706.37810046</v>
      </c>
      <c r="C127" s="284">
        <v>874.40819853999994</v>
      </c>
      <c r="D127" s="284">
        <v>551.91433169000004</v>
      </c>
      <c r="E127" s="284">
        <v>1515.7758313900003</v>
      </c>
      <c r="F127" s="284">
        <v>1345.3455037200004</v>
      </c>
      <c r="G127" s="284">
        <v>669.71413160999998</v>
      </c>
      <c r="H127" s="284">
        <v>433.17575596000006</v>
      </c>
      <c r="I127" s="284">
        <v>345.86702624000003</v>
      </c>
      <c r="J127" s="284">
        <v>232.2643326999997</v>
      </c>
      <c r="M127" s="284"/>
      <c r="N127" s="284"/>
      <c r="O127" s="284"/>
      <c r="P127" s="284"/>
      <c r="Q127" s="284"/>
      <c r="R127" s="284"/>
      <c r="S127" s="284"/>
      <c r="T127" s="284"/>
    </row>
    <row r="128" spans="1:20">
      <c r="A128" t="s" vm="47">
        <v>44</v>
      </c>
      <c r="B128" s="285">
        <v>390.38515708000017</v>
      </c>
      <c r="C128" s="284">
        <v>375.22976432000019</v>
      </c>
      <c r="D128" s="284">
        <v>391.71185157000019</v>
      </c>
      <c r="E128" s="284">
        <v>394.5223943000002</v>
      </c>
      <c r="F128" s="284">
        <v>336.47623127000043</v>
      </c>
      <c r="G128" s="284">
        <v>346.61264457000038</v>
      </c>
      <c r="H128" s="284">
        <v>348.57778200000035</v>
      </c>
      <c r="I128" s="284">
        <v>352.90258249000038</v>
      </c>
      <c r="J128" s="284">
        <v>358.92086448000003</v>
      </c>
      <c r="M128" s="284"/>
      <c r="N128" s="284"/>
      <c r="O128" s="284"/>
      <c r="P128" s="284"/>
      <c r="Q128" s="284"/>
      <c r="R128" s="284"/>
      <c r="S128" s="284"/>
      <c r="T128" s="284"/>
    </row>
    <row r="129" spans="1:20">
      <c r="A129" t="s" vm="48">
        <v>45</v>
      </c>
      <c r="B129" s="285">
        <v>261.23993252000002</v>
      </c>
      <c r="C129" s="284">
        <v>249.26967415000001</v>
      </c>
      <c r="D129" s="284">
        <v>249.10551080999997</v>
      </c>
      <c r="E129" s="284">
        <v>248.92431789</v>
      </c>
      <c r="F129" s="284">
        <v>251.20189976000003</v>
      </c>
      <c r="G129" s="284">
        <v>246.01636024000001</v>
      </c>
      <c r="H129" s="284">
        <v>236.19822234999995</v>
      </c>
      <c r="I129" s="284">
        <v>254.48140831999999</v>
      </c>
      <c r="J129" s="284">
        <v>277.46146081000006</v>
      </c>
      <c r="M129" s="284"/>
      <c r="N129" s="284"/>
      <c r="O129" s="284"/>
      <c r="P129" s="284"/>
      <c r="Q129" s="284"/>
      <c r="R129" s="284"/>
      <c r="S129" s="284"/>
      <c r="T129" s="284"/>
    </row>
    <row r="130" spans="1:20">
      <c r="A130" t="s" vm="49">
        <v>46</v>
      </c>
      <c r="B130" s="285">
        <v>128.73760609000024</v>
      </c>
      <c r="C130" s="284">
        <v>129.08174929000023</v>
      </c>
      <c r="D130" s="284">
        <v>138.79143604000001</v>
      </c>
      <c r="E130" s="284">
        <v>124.94938933000012</v>
      </c>
      <c r="F130" s="284">
        <v>138.07839989999997</v>
      </c>
      <c r="G130" s="284">
        <v>170.86188694999993</v>
      </c>
      <c r="H130" s="284">
        <v>169.24185031999994</v>
      </c>
      <c r="I130" s="284">
        <v>162.00434011999994</v>
      </c>
      <c r="J130" s="284">
        <v>152.75144462999901</v>
      </c>
      <c r="M130" s="284"/>
      <c r="N130" s="284"/>
      <c r="O130" s="284"/>
      <c r="P130" s="284"/>
      <c r="Q130" s="284"/>
      <c r="R130" s="284"/>
      <c r="S130" s="284"/>
      <c r="T130" s="284"/>
    </row>
    <row r="131" spans="1:20">
      <c r="A131" t="s" vm="50">
        <v>47</v>
      </c>
      <c r="B131" s="285">
        <v>1023.7140455898625</v>
      </c>
      <c r="C131" s="284">
        <v>1542.7112274998433</v>
      </c>
      <c r="D131" s="284">
        <v>785.9758174398811</v>
      </c>
      <c r="E131" s="284">
        <v>1390.6532044099001</v>
      </c>
      <c r="F131" s="284">
        <v>858.19416440000634</v>
      </c>
      <c r="G131" s="284">
        <v>918.63208909000332</v>
      </c>
      <c r="H131" s="284">
        <v>1858.8888769799701</v>
      </c>
      <c r="I131" s="284">
        <v>4052.1772537799866</v>
      </c>
      <c r="J131" s="284">
        <v>830.96893774005321</v>
      </c>
      <c r="M131" s="284"/>
      <c r="N131" s="284"/>
      <c r="O131" s="284"/>
      <c r="P131" s="284"/>
      <c r="Q131" s="284"/>
      <c r="R131" s="284"/>
      <c r="S131" s="284"/>
      <c r="T131" s="284"/>
    </row>
    <row r="132" spans="1:20">
      <c r="A132" t="s" vm="51">
        <v>48</v>
      </c>
      <c r="B132" s="285">
        <v>17017.349812529999</v>
      </c>
      <c r="C132" s="284">
        <v>16415.347613119997</v>
      </c>
      <c r="D132" s="284">
        <v>10746.841775679999</v>
      </c>
      <c r="E132" s="284">
        <v>10097.12769175</v>
      </c>
      <c r="F132" s="284">
        <v>9301.259862820003</v>
      </c>
      <c r="G132" s="284">
        <v>7101.3307549500023</v>
      </c>
      <c r="H132" s="284">
        <v>7194.0825975599992</v>
      </c>
      <c r="I132" s="284">
        <v>7076.8481315000008</v>
      </c>
      <c r="J132" s="284">
        <v>7464.8679819600002</v>
      </c>
      <c r="M132" s="284"/>
      <c r="N132" s="284"/>
      <c r="O132" s="284"/>
      <c r="P132" s="284"/>
      <c r="Q132" s="284"/>
      <c r="R132" s="284"/>
      <c r="S132" s="284"/>
      <c r="T132" s="284"/>
    </row>
    <row r="133" spans="1:20">
      <c r="A133" t="s" vm="52">
        <v>49</v>
      </c>
      <c r="B133" s="285">
        <v>2783.7077933100009</v>
      </c>
      <c r="C133" s="284">
        <v>2773.8210277200001</v>
      </c>
      <c r="D133" s="284">
        <v>2856.8546481400008</v>
      </c>
      <c r="E133" s="284">
        <v>2955.4472217400003</v>
      </c>
      <c r="F133" s="284">
        <v>2160.74820069</v>
      </c>
      <c r="G133" s="284">
        <v>2162.1749747299996</v>
      </c>
      <c r="H133" s="284">
        <v>2148.4702693099998</v>
      </c>
      <c r="I133" s="284">
        <v>2117.1094651499998</v>
      </c>
      <c r="J133" s="284">
        <v>2129.5562968999989</v>
      </c>
      <c r="M133" s="284"/>
      <c r="N133" s="284"/>
      <c r="O133" s="284"/>
      <c r="P133" s="284"/>
      <c r="Q133" s="284"/>
      <c r="R133" s="284"/>
      <c r="S133" s="284"/>
      <c r="T133" s="284"/>
    </row>
    <row r="134" spans="1:20">
      <c r="A134" s="8" t="s">
        <v>50</v>
      </c>
      <c r="B134" s="300">
        <v>328625.53093471832</v>
      </c>
      <c r="C134" s="335">
        <v>331749.61330889014</v>
      </c>
      <c r="D134" s="335">
        <v>332024.58759796002</v>
      </c>
      <c r="E134" s="335">
        <v>334734.2980883196</v>
      </c>
      <c r="F134" s="335">
        <v>317042.0911856392</v>
      </c>
      <c r="G134" s="335">
        <v>306251.92057097948</v>
      </c>
      <c r="H134" s="335">
        <v>291502.11817692965</v>
      </c>
      <c r="I134" s="335">
        <v>290280.30141570017</v>
      </c>
      <c r="J134" s="335">
        <v>277224.42857935902</v>
      </c>
      <c r="M134" s="284"/>
      <c r="N134" s="284"/>
      <c r="O134" s="284"/>
      <c r="P134" s="284"/>
      <c r="Q134" s="284"/>
      <c r="R134" s="284"/>
      <c r="S134" s="284"/>
      <c r="T134" s="284"/>
    </row>
    <row r="135" spans="1:20">
      <c r="B135" s="285"/>
      <c r="C135" s="284"/>
      <c r="D135" s="284"/>
      <c r="E135" s="284"/>
      <c r="F135" s="284"/>
      <c r="G135" s="284"/>
      <c r="H135" s="284"/>
      <c r="I135" s="284"/>
      <c r="J135" s="284"/>
      <c r="M135" s="284"/>
      <c r="N135" s="284"/>
      <c r="O135" s="284"/>
      <c r="P135" s="284"/>
      <c r="Q135" s="284"/>
      <c r="R135" s="284"/>
      <c r="S135" s="284"/>
      <c r="T135" s="284"/>
    </row>
    <row r="136" spans="1:20">
      <c r="A136" t="s" vm="53">
        <v>51</v>
      </c>
      <c r="B136" s="285">
        <v>6606.7242249999999</v>
      </c>
      <c r="C136" s="284">
        <v>6393.7770499999997</v>
      </c>
      <c r="D136" s="284">
        <v>6393.7770499999997</v>
      </c>
      <c r="E136" s="284">
        <v>6393.7770499999997</v>
      </c>
      <c r="F136" s="284">
        <v>6393.7770499999997</v>
      </c>
      <c r="G136" s="284">
        <v>6393.7770499999997</v>
      </c>
      <c r="H136" s="284">
        <v>6393.7770499999997</v>
      </c>
      <c r="I136" s="284">
        <v>6393.7770499999997</v>
      </c>
      <c r="J136" s="284">
        <v>6393.7770499999997</v>
      </c>
      <c r="M136" s="284"/>
      <c r="N136" s="284"/>
      <c r="O136" s="284"/>
      <c r="P136" s="284"/>
      <c r="Q136" s="284"/>
      <c r="R136" s="284"/>
      <c r="S136" s="284"/>
      <c r="T136" s="284"/>
    </row>
    <row r="137" spans="1:20">
      <c r="A137" t="s" vm="54">
        <v>52</v>
      </c>
      <c r="B137" s="285">
        <v>2354.4946965700001</v>
      </c>
      <c r="C137" s="284">
        <v>1586.8306384300001</v>
      </c>
      <c r="D137" s="284">
        <v>1586.8306384300001</v>
      </c>
      <c r="E137" s="284">
        <v>1586.8306384300001</v>
      </c>
      <c r="F137" s="284">
        <v>1586.8306384500002</v>
      </c>
      <c r="G137" s="284">
        <v>1586.8306384500002</v>
      </c>
      <c r="H137" s="284">
        <v>1586.8306384500002</v>
      </c>
      <c r="I137" s="284">
        <v>1586.8306384500002</v>
      </c>
      <c r="J137" s="284">
        <v>1586.83063846</v>
      </c>
      <c r="M137" s="284"/>
      <c r="N137" s="284"/>
      <c r="O137" s="284"/>
      <c r="P137" s="284"/>
      <c r="Q137" s="284"/>
      <c r="R137" s="284"/>
      <c r="S137" s="284"/>
      <c r="T137" s="284"/>
    </row>
    <row r="138" spans="1:20">
      <c r="A138" t="s" vm="55">
        <v>53</v>
      </c>
      <c r="B138" s="285">
        <v>1982.0172674999999</v>
      </c>
      <c r="C138" s="284">
        <v>0</v>
      </c>
      <c r="D138" s="284">
        <v>0</v>
      </c>
      <c r="E138" s="284">
        <v>1790.257574</v>
      </c>
      <c r="F138" s="284">
        <v>1790.257574</v>
      </c>
      <c r="G138" s="284">
        <v>0</v>
      </c>
      <c r="H138" s="284">
        <v>0</v>
      </c>
      <c r="I138" s="284">
        <v>1534.506492</v>
      </c>
      <c r="J138" s="284">
        <v>1534.506492</v>
      </c>
      <c r="M138" s="284"/>
      <c r="N138" s="284"/>
      <c r="O138" s="284"/>
      <c r="P138" s="284"/>
      <c r="Q138" s="284"/>
      <c r="R138" s="284"/>
      <c r="S138" s="284"/>
      <c r="T138" s="284"/>
    </row>
    <row r="139" spans="1:20">
      <c r="A139" t="s" vm="56">
        <v>54</v>
      </c>
      <c r="B139" s="285">
        <v>3155.4676100000001</v>
      </c>
      <c r="C139" s="284">
        <v>3055.4854999999998</v>
      </c>
      <c r="D139" s="284">
        <v>2704.3825000000002</v>
      </c>
      <c r="E139" s="284">
        <v>2100</v>
      </c>
      <c r="F139" s="284">
        <v>1700</v>
      </c>
      <c r="G139" s="284">
        <v>1700</v>
      </c>
      <c r="H139" s="284">
        <v>1700</v>
      </c>
      <c r="I139" s="284">
        <v>1850</v>
      </c>
      <c r="J139" s="284">
        <v>1850</v>
      </c>
      <c r="M139" s="284"/>
      <c r="N139" s="284"/>
      <c r="O139" s="284"/>
      <c r="P139" s="284"/>
      <c r="Q139" s="284"/>
      <c r="R139" s="284"/>
      <c r="S139" s="284"/>
      <c r="T139" s="284"/>
    </row>
    <row r="140" spans="1:20">
      <c r="A140" t="s" vm="93">
        <v>55</v>
      </c>
      <c r="B140" s="285">
        <v>19461.8071891701</v>
      </c>
      <c r="C140" s="284">
        <v>20037.570666360083</v>
      </c>
      <c r="D140" s="284">
        <v>19055.082787720061</v>
      </c>
      <c r="E140" s="284">
        <v>18041.023030410015</v>
      </c>
      <c r="F140" s="284">
        <v>17216.600311970014</v>
      </c>
      <c r="G140" s="284">
        <v>18112.292141130009</v>
      </c>
      <c r="H140" s="284">
        <v>17249.797816730021</v>
      </c>
      <c r="I140" s="284">
        <v>16440.151291799997</v>
      </c>
      <c r="J140" s="284">
        <v>15813.698440779888</v>
      </c>
      <c r="M140" s="284"/>
      <c r="N140" s="284"/>
      <c r="O140" s="284"/>
      <c r="P140" s="284"/>
      <c r="Q140" s="284"/>
      <c r="R140" s="284"/>
      <c r="S140" s="284"/>
      <c r="T140" s="284"/>
    </row>
    <row r="141" spans="1:20">
      <c r="A141" s="8" t="s">
        <v>56</v>
      </c>
      <c r="B141" s="300">
        <v>33560.510988240057</v>
      </c>
      <c r="C141" s="335">
        <v>31073.663854790084</v>
      </c>
      <c r="D141" s="335">
        <v>29740.072976150062</v>
      </c>
      <c r="E141" s="335">
        <v>29911.888292840013</v>
      </c>
      <c r="F141" s="335">
        <v>28687.465574420014</v>
      </c>
      <c r="G141" s="335">
        <v>27792.899829580008</v>
      </c>
      <c r="H141" s="335">
        <v>26930.405505180021</v>
      </c>
      <c r="I141" s="335">
        <v>27805.265472249997</v>
      </c>
      <c r="J141" s="335">
        <v>27178.812621239886</v>
      </c>
      <c r="M141" s="284"/>
      <c r="N141" s="284"/>
      <c r="O141" s="284"/>
      <c r="P141" s="284"/>
      <c r="Q141" s="284"/>
      <c r="R141" s="284"/>
      <c r="S141" s="284"/>
      <c r="T141" s="284"/>
    </row>
    <row r="142" spans="1:20">
      <c r="A142" s="8" t="s">
        <v>57</v>
      </c>
      <c r="B142" s="300">
        <v>362186.04192295839</v>
      </c>
      <c r="C142" s="335">
        <v>362823.27716368024</v>
      </c>
      <c r="D142" s="335">
        <v>361764.66057411011</v>
      </c>
      <c r="E142" s="335">
        <v>364646.18638115958</v>
      </c>
      <c r="F142" s="335">
        <v>345729.5567600592</v>
      </c>
      <c r="G142" s="335">
        <v>334044.82040055946</v>
      </c>
      <c r="H142" s="335">
        <v>318432.52368210966</v>
      </c>
      <c r="I142" s="335">
        <v>318085.56688795018</v>
      </c>
      <c r="J142" s="335">
        <v>304403.24120059889</v>
      </c>
      <c r="M142" s="284"/>
      <c r="N142" s="284"/>
      <c r="O142" s="284"/>
      <c r="P142" s="284"/>
      <c r="Q142" s="284"/>
      <c r="R142" s="284"/>
      <c r="S142" s="284"/>
      <c r="T142" s="284"/>
    </row>
    <row r="143" spans="1:20">
      <c r="B143" s="284"/>
      <c r="D143" s="284"/>
      <c r="E143" s="284"/>
      <c r="F143" s="284"/>
      <c r="G143" s="284"/>
      <c r="H143" s="284"/>
      <c r="I143" s="284"/>
      <c r="M143" s="284"/>
      <c r="N143" s="284"/>
      <c r="O143" s="284"/>
      <c r="P143" s="284"/>
      <c r="Q143" s="284"/>
      <c r="R143" s="284"/>
      <c r="S143" s="284"/>
      <c r="T143" s="284"/>
    </row>
    <row r="144" spans="1:20" ht="17.25">
      <c r="A144" s="56" t="s">
        <v>211</v>
      </c>
      <c r="B144" s="284"/>
      <c r="C144" s="284"/>
      <c r="D144" s="284"/>
      <c r="E144" s="284"/>
      <c r="F144" s="284"/>
      <c r="G144" s="284"/>
      <c r="H144" s="284"/>
      <c r="I144" s="284"/>
    </row>
    <row r="145" spans="1:9">
      <c r="A145" s="93" t="s">
        <v>205</v>
      </c>
      <c r="B145" s="65">
        <v>2023</v>
      </c>
      <c r="C145" s="346" t="s" vm="3">
        <v>233</v>
      </c>
      <c r="D145" s="346" t="s" vm="1">
        <v>234</v>
      </c>
      <c r="E145" s="284"/>
      <c r="F145" s="376"/>
      <c r="G145" s="284"/>
      <c r="H145" s="284"/>
      <c r="I145" s="284"/>
    </row>
    <row r="146" spans="1:9">
      <c r="A146" s="9" t="s" vm="29">
        <v>29</v>
      </c>
      <c r="B146" s="285">
        <v>87.627291270000526</v>
      </c>
      <c r="C146" s="284">
        <v>75.616566079998321</v>
      </c>
      <c r="D146" s="284">
        <v>77.790231759999998</v>
      </c>
      <c r="E146" s="284"/>
      <c r="F146" s="284"/>
      <c r="G146" s="284"/>
      <c r="H146" s="284"/>
      <c r="I146" s="284"/>
    </row>
    <row r="147" spans="1:9">
      <c r="A147" t="s" vm="30">
        <v>30</v>
      </c>
      <c r="B147" s="285">
        <v>5535.5789865399993</v>
      </c>
      <c r="C147" s="284">
        <v>11939.235633960026</v>
      </c>
      <c r="D147" s="284">
        <v>5366.1835226700123</v>
      </c>
      <c r="E147" s="284"/>
      <c r="F147" s="284"/>
      <c r="G147" s="284"/>
      <c r="H147" s="284"/>
      <c r="I147" s="284"/>
    </row>
    <row r="148" spans="1:9">
      <c r="A148" t="s" vm="31">
        <v>31</v>
      </c>
      <c r="B148" s="285">
        <v>270757.28520488</v>
      </c>
      <c r="C148" s="284">
        <v>251272.04015668953</v>
      </c>
      <c r="D148" s="284">
        <v>228578.13598547934</v>
      </c>
      <c r="E148" s="284"/>
      <c r="F148" s="284"/>
      <c r="G148" s="284"/>
      <c r="H148" s="284"/>
      <c r="I148" s="284"/>
    </row>
    <row r="149" spans="1:9">
      <c r="A149" t="s" vm="32">
        <v>521</v>
      </c>
      <c r="B149" s="285">
        <v>57680.569438499966</v>
      </c>
      <c r="C149" s="284">
        <v>53989.362177539995</v>
      </c>
      <c r="D149" s="284">
        <v>56266.228533060013</v>
      </c>
      <c r="E149" s="284"/>
      <c r="F149" s="284"/>
      <c r="G149" s="284"/>
      <c r="H149" s="284"/>
      <c r="I149" s="284"/>
    </row>
    <row r="150" spans="1:9">
      <c r="A150" t="s" vm="33">
        <v>32</v>
      </c>
      <c r="B150" s="285">
        <v>16179.183371729767</v>
      </c>
      <c r="C150" s="284">
        <v>18612.360685219945</v>
      </c>
      <c r="D150" s="284">
        <v>5053.403410469662</v>
      </c>
      <c r="E150" s="284"/>
      <c r="F150" s="284"/>
      <c r="G150" s="284"/>
      <c r="H150" s="284"/>
      <c r="I150" s="284"/>
    </row>
    <row r="151" spans="1:9">
      <c r="A151" t="s" vm="34">
        <v>33</v>
      </c>
      <c r="B151" s="285">
        <v>680.42690860999949</v>
      </c>
      <c r="C151" s="284">
        <v>848.07772047000003</v>
      </c>
      <c r="D151" s="284">
        <v>1001.0580786700002</v>
      </c>
      <c r="E151" s="284"/>
      <c r="F151" s="284"/>
      <c r="G151" s="284"/>
      <c r="H151" s="284"/>
      <c r="I151" s="284"/>
    </row>
    <row r="152" spans="1:9">
      <c r="A152" t="s" vm="35">
        <v>34</v>
      </c>
      <c r="B152" s="285">
        <v>5999.9048968400011</v>
      </c>
      <c r="C152" s="284">
        <v>5040.7628680600037</v>
      </c>
      <c r="D152" s="284">
        <v>4893.876232720002</v>
      </c>
      <c r="E152" s="284"/>
      <c r="F152" s="284"/>
      <c r="G152" s="284"/>
      <c r="H152" s="284"/>
      <c r="I152" s="284"/>
    </row>
    <row r="153" spans="1:9">
      <c r="A153" t="s" vm="36">
        <v>523</v>
      </c>
      <c r="B153" s="285">
        <v>0</v>
      </c>
      <c r="C153" s="284">
        <v>0</v>
      </c>
      <c r="D153" s="284">
        <v>8.7999996542930607E-7</v>
      </c>
      <c r="E153" s="284"/>
      <c r="F153" s="284"/>
      <c r="G153" s="284"/>
      <c r="H153" s="284"/>
      <c r="I153" s="284"/>
    </row>
    <row r="154" spans="1:9">
      <c r="A154" t="s" vm="37">
        <v>36</v>
      </c>
      <c r="B154" s="285">
        <v>368.38866543</v>
      </c>
      <c r="C154" s="284">
        <v>453.96022583000013</v>
      </c>
      <c r="D154" s="284">
        <v>457.96474156999994</v>
      </c>
      <c r="E154" s="284"/>
      <c r="F154" s="284"/>
      <c r="G154" s="284"/>
      <c r="H154" s="284"/>
      <c r="I154" s="284"/>
    </row>
    <row r="155" spans="1:9">
      <c r="A155" t="s" vm="38">
        <v>37</v>
      </c>
      <c r="B155" s="285">
        <v>2612.2386615400001</v>
      </c>
      <c r="C155" s="284">
        <v>1075.0161415500002</v>
      </c>
      <c r="D155" s="284">
        <v>597.65259407000008</v>
      </c>
      <c r="E155" s="284"/>
      <c r="F155" s="284"/>
      <c r="G155" s="284"/>
      <c r="H155" s="284"/>
      <c r="I155" s="284"/>
    </row>
    <row r="156" spans="1:9">
      <c r="A156" t="s" vm="39">
        <v>38</v>
      </c>
      <c r="B156" s="285">
        <v>947.80831250999961</v>
      </c>
      <c r="C156" s="284">
        <v>922.9779381300001</v>
      </c>
      <c r="D156" s="284">
        <v>979.35718804999908</v>
      </c>
      <c r="E156" s="284"/>
      <c r="F156" s="284"/>
      <c r="G156" s="284"/>
      <c r="H156" s="284"/>
      <c r="I156" s="284"/>
    </row>
    <row r="157" spans="1:9">
      <c r="A157" t="s" vm="40">
        <v>522</v>
      </c>
      <c r="B157" s="285">
        <v>365.97178461999999</v>
      </c>
      <c r="C157" s="284">
        <v>313.77518187999982</v>
      </c>
      <c r="D157" s="284">
        <v>334.43866613999995</v>
      </c>
      <c r="E157" s="284"/>
      <c r="F157" s="284"/>
      <c r="G157" s="284"/>
      <c r="H157" s="284"/>
      <c r="I157" s="284"/>
    </row>
    <row r="158" spans="1:9">
      <c r="A158" t="s" vm="41">
        <v>39</v>
      </c>
      <c r="B158" s="285">
        <v>971.05840135994151</v>
      </c>
      <c r="C158" s="284">
        <v>1186.3714638701053</v>
      </c>
      <c r="D158" s="284">
        <v>797.15201425993655</v>
      </c>
      <c r="E158" s="284"/>
      <c r="F158" s="284"/>
      <c r="G158" s="284"/>
      <c r="H158" s="284"/>
      <c r="I158" s="284"/>
    </row>
    <row r="159" spans="1:9">
      <c r="A159" s="8" t="s">
        <v>40</v>
      </c>
      <c r="B159" s="300">
        <v>362186.04192382965</v>
      </c>
      <c r="C159" s="335">
        <v>345729.55675927963</v>
      </c>
      <c r="D159" s="335">
        <v>304403.24119979894</v>
      </c>
      <c r="E159" s="284"/>
      <c r="F159" s="284"/>
      <c r="G159" s="284"/>
      <c r="H159" s="284"/>
      <c r="I159" s="284"/>
    </row>
    <row r="160" spans="1:9">
      <c r="B160" s="285"/>
      <c r="C160" s="284"/>
      <c r="D160" s="284"/>
      <c r="E160" s="284"/>
      <c r="F160" s="284"/>
      <c r="G160" s="284"/>
      <c r="H160" s="284"/>
      <c r="I160" s="284"/>
    </row>
    <row r="161" spans="1:9">
      <c r="A161" t="s" vm="42">
        <v>30</v>
      </c>
      <c r="B161" s="285">
        <v>3188.2566789499915</v>
      </c>
      <c r="C161" s="284">
        <v>3427.7597265299787</v>
      </c>
      <c r="D161" s="284">
        <v>2634.0047764899814</v>
      </c>
      <c r="E161" s="284"/>
      <c r="F161" s="284"/>
      <c r="G161" s="284"/>
      <c r="H161" s="284"/>
      <c r="I161" s="284"/>
    </row>
    <row r="162" spans="1:9">
      <c r="A162" t="s" vm="43">
        <v>41</v>
      </c>
      <c r="B162" s="285">
        <v>149076.29763796012</v>
      </c>
      <c r="C162" s="284">
        <v>148099.65608877991</v>
      </c>
      <c r="D162" s="284">
        <v>137664.04952979003</v>
      </c>
      <c r="E162" s="284"/>
      <c r="F162" s="284"/>
      <c r="G162" s="284"/>
      <c r="H162" s="284"/>
      <c r="I162" s="284"/>
    </row>
    <row r="163" spans="1:9">
      <c r="A163" t="s" vm="44">
        <v>42</v>
      </c>
      <c r="B163" s="285">
        <v>138352.57849837007</v>
      </c>
      <c r="C163" s="284">
        <v>135352.68856474003</v>
      </c>
      <c r="D163" s="284">
        <v>122276.15316018995</v>
      </c>
      <c r="E163" s="284"/>
      <c r="F163" s="284"/>
      <c r="G163" s="284"/>
      <c r="H163" s="284"/>
      <c r="I163" s="284"/>
    </row>
    <row r="164" spans="1:9">
      <c r="A164" t="s" vm="45">
        <v>32</v>
      </c>
      <c r="B164" s="285">
        <v>13696.885671858274</v>
      </c>
      <c r="C164" s="284">
        <v>15770.682543028905</v>
      </c>
      <c r="D164" s="284">
        <v>3203.429793668804</v>
      </c>
      <c r="E164" s="284"/>
      <c r="F164" s="284"/>
      <c r="G164" s="284"/>
      <c r="H164" s="284"/>
      <c r="I164" s="284"/>
    </row>
    <row r="165" spans="1:9">
      <c r="A165" t="s" vm="46">
        <v>43</v>
      </c>
      <c r="B165" s="285">
        <v>2706.37810046</v>
      </c>
      <c r="C165" s="284">
        <v>1345.3455037199999</v>
      </c>
      <c r="D165" s="284">
        <v>232.26433269999981</v>
      </c>
      <c r="E165" s="284"/>
      <c r="F165" s="284"/>
      <c r="G165" s="284"/>
      <c r="H165" s="284"/>
      <c r="I165" s="284"/>
    </row>
    <row r="166" spans="1:9">
      <c r="A166" t="s" vm="47">
        <v>44</v>
      </c>
      <c r="B166" s="285">
        <v>390.38515708000017</v>
      </c>
      <c r="C166" s="284">
        <v>336.47623127000054</v>
      </c>
      <c r="D166" s="284">
        <v>358.92086448000026</v>
      </c>
      <c r="E166" s="284"/>
      <c r="F166" s="284"/>
      <c r="G166" s="284"/>
      <c r="H166" s="284"/>
      <c r="I166" s="284"/>
    </row>
    <row r="167" spans="1:9">
      <c r="A167" t="s" vm="48">
        <v>45</v>
      </c>
      <c r="B167" s="285">
        <v>261.23993252000002</v>
      </c>
      <c r="C167" s="284">
        <v>251.20189975999992</v>
      </c>
      <c r="D167" s="284">
        <v>277.46146081000001</v>
      </c>
      <c r="E167" s="284"/>
      <c r="F167" s="284"/>
      <c r="G167" s="284"/>
      <c r="H167" s="284"/>
      <c r="I167" s="284"/>
    </row>
    <row r="168" spans="1:9">
      <c r="A168" t="s" vm="49">
        <v>46</v>
      </c>
      <c r="B168" s="285">
        <v>128.73760609000024</v>
      </c>
      <c r="C168" s="284">
        <v>138.07839989999997</v>
      </c>
      <c r="D168" s="284">
        <v>152.75144462999899</v>
      </c>
      <c r="E168" s="284"/>
      <c r="F168" s="284"/>
      <c r="G168" s="284"/>
      <c r="H168" s="284"/>
      <c r="I168" s="284"/>
    </row>
    <row r="169" spans="1:9">
      <c r="A169" t="s" vm="50">
        <v>47</v>
      </c>
      <c r="B169" s="285">
        <v>1023.7140455898625</v>
      </c>
      <c r="C169" s="284">
        <v>858.1941644000309</v>
      </c>
      <c r="D169" s="284">
        <v>830.96893774001353</v>
      </c>
      <c r="E169" s="284"/>
      <c r="F169" s="284"/>
      <c r="G169" s="284"/>
      <c r="H169" s="284"/>
      <c r="I169" s="284"/>
    </row>
    <row r="170" spans="1:9">
      <c r="A170" t="s" vm="51">
        <v>524</v>
      </c>
      <c r="B170" s="285">
        <v>17017.349812529999</v>
      </c>
      <c r="C170" s="284">
        <v>9301.2598628199994</v>
      </c>
      <c r="D170" s="284">
        <v>7464.8679819600011</v>
      </c>
      <c r="E170" s="284"/>
      <c r="F170" s="284"/>
      <c r="G170" s="284"/>
      <c r="H170" s="284"/>
      <c r="I170" s="284"/>
    </row>
    <row r="171" spans="1:9">
      <c r="A171" t="s" vm="52">
        <v>49</v>
      </c>
      <c r="B171" s="285">
        <v>2783.7077933100009</v>
      </c>
      <c r="C171" s="284">
        <v>2160.7482006899995</v>
      </c>
      <c r="D171" s="284">
        <v>2129.5562969000002</v>
      </c>
      <c r="E171" s="284"/>
      <c r="F171" s="284"/>
      <c r="G171" s="284"/>
      <c r="H171" s="284"/>
      <c r="I171" s="284"/>
    </row>
    <row r="172" spans="1:9">
      <c r="A172" s="8" t="s">
        <v>50</v>
      </c>
      <c r="B172" s="300">
        <v>328625.53093471832</v>
      </c>
      <c r="C172" s="335">
        <v>317042.09118563886</v>
      </c>
      <c r="D172" s="335">
        <v>277224.42857935873</v>
      </c>
      <c r="E172" s="284"/>
      <c r="F172" s="284"/>
      <c r="G172" s="284"/>
      <c r="H172" s="284"/>
      <c r="I172" s="284"/>
    </row>
    <row r="173" spans="1:9">
      <c r="B173" s="285"/>
      <c r="C173" s="284"/>
      <c r="D173" s="284"/>
      <c r="E173" s="284"/>
      <c r="F173" s="284"/>
      <c r="G173" s="284"/>
      <c r="H173" s="284"/>
      <c r="I173" s="284"/>
    </row>
    <row r="174" spans="1:9">
      <c r="A174" t="s" vm="53">
        <v>51</v>
      </c>
      <c r="B174" s="285">
        <v>6606.7242249999999</v>
      </c>
      <c r="C174" s="284">
        <v>6393.7770499999997</v>
      </c>
      <c r="D174" s="284">
        <v>6393.7770499999997</v>
      </c>
      <c r="E174" s="284"/>
      <c r="F174" s="284"/>
      <c r="G174" s="284"/>
      <c r="H174" s="284"/>
      <c r="I174" s="284"/>
    </row>
    <row r="175" spans="1:9">
      <c r="A175" t="s" vm="54">
        <v>52</v>
      </c>
      <c r="B175" s="285">
        <v>2354.4946965700001</v>
      </c>
      <c r="C175" s="284">
        <v>1586.8306384500002</v>
      </c>
      <c r="D175" s="284">
        <v>1586.83063846</v>
      </c>
      <c r="E175" s="284"/>
      <c r="F175" s="284"/>
      <c r="G175" s="284"/>
      <c r="H175" s="284"/>
      <c r="I175" s="284"/>
    </row>
    <row r="176" spans="1:9">
      <c r="A176" t="s" vm="55">
        <v>53</v>
      </c>
      <c r="B176" s="285">
        <v>1982.0172674999999</v>
      </c>
      <c r="C176" s="284">
        <v>1790.257574</v>
      </c>
      <c r="D176" s="284">
        <v>1534.506492</v>
      </c>
      <c r="E176" s="284"/>
      <c r="F176" s="284"/>
      <c r="G176" s="284"/>
      <c r="H176" s="284"/>
      <c r="I176" s="284"/>
    </row>
    <row r="177" spans="1:20">
      <c r="A177" t="s" vm="56">
        <v>54</v>
      </c>
      <c r="B177" s="285">
        <v>3155.4676100000001</v>
      </c>
      <c r="C177" s="284">
        <v>1700</v>
      </c>
      <c r="D177" s="284">
        <v>1850</v>
      </c>
      <c r="E177" s="284"/>
      <c r="F177" s="284"/>
      <c r="G177" s="284"/>
      <c r="H177" s="284"/>
      <c r="I177" s="284"/>
    </row>
    <row r="178" spans="1:20">
      <c r="A178" t="s" vm="93">
        <v>55</v>
      </c>
      <c r="B178" s="285">
        <v>19461.8071891701</v>
      </c>
      <c r="C178" s="284">
        <v>17216.600311970014</v>
      </c>
      <c r="D178" s="284">
        <v>15813.698440779892</v>
      </c>
      <c r="E178" s="284"/>
      <c r="F178" s="284"/>
      <c r="G178" s="284"/>
      <c r="H178" s="284"/>
      <c r="I178" s="284"/>
    </row>
    <row r="179" spans="1:20">
      <c r="A179" s="8" t="s">
        <v>56</v>
      </c>
      <c r="B179" s="328">
        <v>33560.510988240057</v>
      </c>
      <c r="C179" s="329">
        <v>28687.465574420014</v>
      </c>
      <c r="D179" s="329">
        <v>27178.812621239893</v>
      </c>
      <c r="E179" s="284"/>
      <c r="F179" s="284"/>
      <c r="G179" s="284"/>
      <c r="H179" s="284"/>
      <c r="I179" s="284"/>
    </row>
    <row r="180" spans="1:20">
      <c r="A180" s="8" t="s">
        <v>57</v>
      </c>
      <c r="B180" s="300">
        <v>362186.04192295839</v>
      </c>
      <c r="C180" s="335">
        <v>345729.55676005885</v>
      </c>
      <c r="D180" s="335">
        <v>304403.24120059866</v>
      </c>
      <c r="E180" s="284"/>
      <c r="F180" s="284"/>
      <c r="G180" s="284"/>
      <c r="H180" s="284"/>
      <c r="I180" s="284"/>
    </row>
    <row r="181" spans="1:20">
      <c r="A181" s="5"/>
      <c r="B181" s="11"/>
      <c r="C181" s="11"/>
    </row>
    <row r="182" spans="1:20" ht="18.75">
      <c r="A182" s="55" t="s">
        <v>212</v>
      </c>
    </row>
    <row r="183" spans="1:20" ht="12.75" customHeight="1">
      <c r="A183" s="55"/>
    </row>
    <row r="184" spans="1:20">
      <c r="A184" s="56" t="s">
        <v>204</v>
      </c>
    </row>
    <row r="185" spans="1:20">
      <c r="A185" s="13"/>
      <c r="B185" s="65" t="s">
        <v>514</v>
      </c>
      <c r="C185" s="15" t="s">
        <v>492</v>
      </c>
      <c r="D185" s="15" t="s">
        <v>213</v>
      </c>
      <c r="E185" s="15" t="s">
        <v>23</v>
      </c>
      <c r="F185" s="15" t="s" vm="95">
        <v>24</v>
      </c>
      <c r="G185" s="15" t="s" vm="96">
        <v>25</v>
      </c>
      <c r="H185" s="15" t="s" vm="4">
        <v>26</v>
      </c>
      <c r="I185" s="15" t="s" vm="5">
        <v>27</v>
      </c>
      <c r="J185" s="15" t="s" vm="7">
        <v>28</v>
      </c>
    </row>
    <row r="186" spans="1:20">
      <c r="A186" s="24" t="s">
        <v>179</v>
      </c>
      <c r="B186" s="64"/>
    </row>
    <row r="187" spans="1:20">
      <c r="A187" s="25" t="s">
        <v>180</v>
      </c>
      <c r="B187" s="66">
        <v>0.19667987053367084</v>
      </c>
      <c r="C187" s="49">
        <v>0.14529132064063788</v>
      </c>
      <c r="D187" s="49">
        <v>0.14593741634179699</v>
      </c>
      <c r="E187" s="21">
        <v>0.125</v>
      </c>
      <c r="F187" s="21">
        <v>0.1447</v>
      </c>
      <c r="G187" s="21">
        <v>0.1241</v>
      </c>
      <c r="H187" s="21">
        <v>0.12039999999999999</v>
      </c>
      <c r="I187" s="21">
        <v>0.11550000000000001</v>
      </c>
      <c r="J187" s="21">
        <v>0.13869999999999999</v>
      </c>
      <c r="K187" s="262"/>
      <c r="L187" s="262"/>
      <c r="M187" s="262"/>
      <c r="N187" s="262"/>
      <c r="O187" s="262"/>
      <c r="P187" s="262"/>
      <c r="Q187" s="262"/>
      <c r="R187" s="262"/>
      <c r="S187" s="262"/>
      <c r="T187" s="262"/>
    </row>
    <row r="188" spans="1:20">
      <c r="A188" s="25" t="s">
        <v>187</v>
      </c>
      <c r="B188" s="66">
        <v>0.35160375637703078</v>
      </c>
      <c r="C188" s="49">
        <v>0.37359509843353061</v>
      </c>
      <c r="D188" s="49">
        <v>0.39764563202694281</v>
      </c>
      <c r="E188" s="21">
        <v>0.39509598223977976</v>
      </c>
      <c r="F188" s="21">
        <v>0.3733031908559144</v>
      </c>
      <c r="G188" s="21">
        <v>0.3923359310541587</v>
      </c>
      <c r="H188" s="21">
        <v>0.42010771992818674</v>
      </c>
      <c r="I188" s="21">
        <v>0.42611894543225015</v>
      </c>
      <c r="J188" s="21">
        <v>0.41851441241685144</v>
      </c>
      <c r="K188" s="262"/>
      <c r="L188" s="262"/>
      <c r="M188" s="262"/>
      <c r="N188" s="262"/>
      <c r="O188" s="262"/>
      <c r="P188" s="262"/>
      <c r="Q188" s="262"/>
      <c r="R188" s="262"/>
      <c r="S188" s="262"/>
      <c r="T188" s="262"/>
    </row>
    <row r="189" spans="1:20">
      <c r="A189" s="25" t="s">
        <v>182</v>
      </c>
      <c r="B189" s="66">
        <v>0.3488158260939867</v>
      </c>
      <c r="C189" s="49">
        <v>0.31449373650724061</v>
      </c>
      <c r="D189" s="49">
        <v>0.34687757396240482</v>
      </c>
      <c r="E189" s="21">
        <v>0.34026808895859006</v>
      </c>
      <c r="F189" s="21">
        <v>0.36099999999999999</v>
      </c>
      <c r="G189" s="21">
        <v>0.36899999999999999</v>
      </c>
      <c r="H189" s="21">
        <v>0.379</v>
      </c>
      <c r="I189" s="21">
        <v>0.39700000000000002</v>
      </c>
      <c r="J189" s="21">
        <v>0.44700000000000001</v>
      </c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</row>
    <row r="190" spans="1:20">
      <c r="B190" s="64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</row>
    <row r="191" spans="1:20">
      <c r="A191" s="24" t="s">
        <v>214</v>
      </c>
      <c r="B191" s="64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</row>
    <row r="192" spans="1:20">
      <c r="A192" s="25" t="s">
        <v>215</v>
      </c>
      <c r="B192" s="285">
        <v>272001.48939958005</v>
      </c>
      <c r="C192" s="284">
        <v>269566.34982156998</v>
      </c>
      <c r="D192" s="284">
        <v>264882.39220093004</v>
      </c>
      <c r="E192" s="284">
        <v>258206.3790976</v>
      </c>
      <c r="F192" s="3">
        <v>252956.87903588999</v>
      </c>
      <c r="G192" s="3">
        <v>248237.20436586998</v>
      </c>
      <c r="H192" s="3">
        <v>242867</v>
      </c>
      <c r="I192" s="3">
        <v>233581</v>
      </c>
      <c r="J192" s="3">
        <v>230299</v>
      </c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</row>
    <row r="193" spans="1:20">
      <c r="A193" s="25" t="s">
        <v>216</v>
      </c>
      <c r="B193" s="66">
        <v>7.5287992935795398E-2</v>
      </c>
      <c r="C193" s="49">
        <v>8.5924957182301365E-2</v>
      </c>
      <c r="D193" s="49">
        <v>9.0649893138660662E-2</v>
      </c>
      <c r="E193" s="49">
        <v>0.10542415708888139</v>
      </c>
      <c r="F193" s="49">
        <v>9.8384617544539865E-2</v>
      </c>
      <c r="G193" s="49">
        <v>9.3787251779539213E-2</v>
      </c>
      <c r="H193" s="49">
        <v>7.5627460793388571E-2</v>
      </c>
      <c r="I193" s="49">
        <v>5.5537730861173751E-2</v>
      </c>
      <c r="J193" s="49">
        <v>5.072519972077872E-2</v>
      </c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</row>
    <row r="194" spans="1:20">
      <c r="A194" s="25" t="s">
        <v>41</v>
      </c>
      <c r="B194" s="285">
        <v>149076.29763796012</v>
      </c>
      <c r="C194" s="284">
        <v>150534.38138378024</v>
      </c>
      <c r="D194" s="284">
        <v>150758.19615900022</v>
      </c>
      <c r="E194" s="284">
        <v>152143.52462752024</v>
      </c>
      <c r="F194" s="51">
        <v>148099.65608878</v>
      </c>
      <c r="G194" s="51">
        <v>143989</v>
      </c>
      <c r="H194" s="51">
        <v>145667</v>
      </c>
      <c r="I194" s="51">
        <v>141999</v>
      </c>
      <c r="J194" s="51">
        <v>137664</v>
      </c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</row>
    <row r="195" spans="1:20">
      <c r="A195" s="47" t="s">
        <v>217</v>
      </c>
      <c r="B195" s="66">
        <v>6.5944889743351819E-3</v>
      </c>
      <c r="C195" s="49">
        <v>4.5454844977084283E-2</v>
      </c>
      <c r="D195" s="49">
        <v>3.4951771265265684E-2</v>
      </c>
      <c r="E195" s="49">
        <v>7.1444566094799017E-2</v>
      </c>
      <c r="F195" s="49">
        <v>7.5805265637929831E-2</v>
      </c>
      <c r="G195" s="49">
        <v>8.8492096490100772E-2</v>
      </c>
      <c r="H195" s="49">
        <v>6.9000000000000006E-2</v>
      </c>
      <c r="I195" s="49">
        <v>0.108</v>
      </c>
      <c r="J195" s="49">
        <v>0.16496572734196496</v>
      </c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</row>
    <row r="196" spans="1:20" ht="17.25">
      <c r="A196" s="25" t="s">
        <v>218</v>
      </c>
      <c r="B196" s="285">
        <v>362186.04192295839</v>
      </c>
      <c r="C196" s="284">
        <v>362823.27716368006</v>
      </c>
      <c r="D196" s="51">
        <v>361764.66057411005</v>
      </c>
      <c r="E196" s="51">
        <v>364646.18638116011</v>
      </c>
      <c r="F196" s="51">
        <v>345729.55676005816</v>
      </c>
      <c r="G196" s="51">
        <v>334044.82040055905</v>
      </c>
      <c r="H196" s="51">
        <v>318432.52368210966</v>
      </c>
      <c r="I196" s="51">
        <v>318085.56688794983</v>
      </c>
      <c r="J196" s="51">
        <v>304403.2412005997</v>
      </c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</row>
    <row r="197" spans="1:20">
      <c r="A197" s="25" t="s">
        <v>188</v>
      </c>
      <c r="B197" s="285">
        <v>363935.55109504913</v>
      </c>
      <c r="C197" s="284">
        <v>363340.94675182627</v>
      </c>
      <c r="D197" s="284">
        <v>366956.56385127734</v>
      </c>
      <c r="E197" s="51">
        <v>355931.00408245804</v>
      </c>
      <c r="F197" s="51">
        <v>337947.07383316802</v>
      </c>
      <c r="G197" s="51">
        <v>323816.20972768898</v>
      </c>
      <c r="H197" s="51">
        <v>316347</v>
      </c>
      <c r="I197" s="51">
        <v>308512</v>
      </c>
      <c r="J197" s="51">
        <v>301021</v>
      </c>
      <c r="K197" s="262"/>
      <c r="L197" s="262"/>
      <c r="M197" s="262"/>
      <c r="N197" s="262"/>
      <c r="O197" s="262"/>
      <c r="P197" s="262"/>
      <c r="Q197" s="262"/>
      <c r="R197" s="262"/>
      <c r="S197" s="262"/>
      <c r="T197" s="262"/>
    </row>
    <row r="198" spans="1:20">
      <c r="A198" s="47"/>
      <c r="K198" s="262"/>
      <c r="L198" s="262"/>
      <c r="M198" s="262"/>
      <c r="N198" s="262"/>
      <c r="O198" s="262"/>
      <c r="P198" s="262"/>
      <c r="Q198" s="262"/>
      <c r="R198" s="262"/>
      <c r="S198" s="262"/>
      <c r="T198" s="262"/>
    </row>
    <row r="199" spans="1:20">
      <c r="A199" s="359" t="s">
        <v>219</v>
      </c>
      <c r="K199" s="262"/>
      <c r="L199" s="262"/>
      <c r="M199" s="262"/>
      <c r="N199" s="262"/>
      <c r="O199" s="262"/>
      <c r="P199" s="262"/>
      <c r="Q199" s="262"/>
      <c r="R199" s="262"/>
      <c r="S199" s="262"/>
      <c r="T199" s="262"/>
    </row>
    <row r="200" spans="1:20">
      <c r="A200" s="25" t="s">
        <v>220</v>
      </c>
      <c r="B200" s="67">
        <v>-1.3274099564736022E-3</v>
      </c>
      <c r="C200" s="50">
        <v>-1.1638639253955853E-3</v>
      </c>
      <c r="D200" s="50">
        <v>-1.4941365103667212E-3</v>
      </c>
      <c r="E200" s="22">
        <v>5.3998478532801147E-4</v>
      </c>
      <c r="F200" s="22">
        <v>5.9999999999999995E-4</v>
      </c>
      <c r="G200" s="22">
        <v>8.2985773743085559E-5</v>
      </c>
      <c r="H200" s="22">
        <v>-8.9999999999999998E-4</v>
      </c>
      <c r="I200" s="22">
        <v>2.9999999999999997E-4</v>
      </c>
      <c r="J200" s="22">
        <v>-4.0000000000000002E-4</v>
      </c>
      <c r="K200" s="262"/>
      <c r="L200" s="262"/>
      <c r="M200" s="262"/>
      <c r="N200" s="262"/>
      <c r="O200" s="262"/>
      <c r="P200" s="262"/>
      <c r="Q200" s="262"/>
      <c r="R200" s="262"/>
      <c r="S200" s="262"/>
      <c r="T200" s="262"/>
    </row>
    <row r="201" spans="1:20">
      <c r="A201" s="27"/>
      <c r="B201" s="64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</row>
    <row r="202" spans="1:20">
      <c r="A202" s="26" t="s">
        <v>221</v>
      </c>
      <c r="B202" s="64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</row>
    <row r="203" spans="1:20" ht="30">
      <c r="A203" s="28" t="s">
        <v>184</v>
      </c>
      <c r="B203" s="67">
        <v>1.0052051795103215E-2</v>
      </c>
      <c r="C203" s="50">
        <v>1.097736743614806E-2</v>
      </c>
      <c r="D203" s="50">
        <v>1.0241994597765746E-2</v>
      </c>
      <c r="E203" s="22">
        <v>1.2343871834627309E-2</v>
      </c>
      <c r="F203" s="22">
        <v>1.35E-2</v>
      </c>
      <c r="G203" s="22">
        <v>1.3941615179921974E-2</v>
      </c>
      <c r="H203" s="22">
        <v>1.38E-2</v>
      </c>
      <c r="I203" s="22">
        <v>1.4E-2</v>
      </c>
      <c r="J203" s="22">
        <v>1.46E-2</v>
      </c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</row>
    <row r="204" spans="1:20" ht="30">
      <c r="A204" s="28" t="s">
        <v>183</v>
      </c>
      <c r="B204" s="67">
        <v>7.9809223071480931E-2</v>
      </c>
      <c r="C204" s="50">
        <v>8.2400000000000001E-2</v>
      </c>
      <c r="D204" s="50">
        <v>6.5600000000000006E-2</v>
      </c>
      <c r="E204" s="22">
        <v>5.5700498628868E-2</v>
      </c>
      <c r="F204" s="22">
        <v>5.62E-2</v>
      </c>
      <c r="G204" s="22">
        <v>5.1146598593698217E-2</v>
      </c>
      <c r="H204" s="22">
        <v>4.24E-2</v>
      </c>
      <c r="I204" s="22">
        <v>5.0200000000000002E-2</v>
      </c>
      <c r="J204" s="22">
        <v>4.9799999999999997E-2</v>
      </c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</row>
    <row r="205" spans="1:20">
      <c r="A205" s="23"/>
      <c r="B205" s="64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</row>
    <row r="206" spans="1:20">
      <c r="A206" s="24" t="s">
        <v>222</v>
      </c>
      <c r="B206" s="64"/>
      <c r="K206" s="262"/>
      <c r="L206" s="262"/>
      <c r="M206" s="262"/>
      <c r="N206" s="262"/>
      <c r="O206" s="262"/>
      <c r="P206" s="262"/>
      <c r="Q206" s="262"/>
      <c r="R206" s="262"/>
      <c r="S206" s="262"/>
      <c r="T206" s="262"/>
    </row>
    <row r="207" spans="1:20">
      <c r="A207" s="25" t="s">
        <v>223</v>
      </c>
      <c r="B207" s="68">
        <v>2.0699999999999998</v>
      </c>
      <c r="C207" s="52">
        <v>1.91</v>
      </c>
      <c r="D207" s="52">
        <v>2.15</v>
      </c>
      <c r="E207" s="17">
        <v>2.44</v>
      </c>
      <c r="F207" s="17">
        <v>1.76</v>
      </c>
      <c r="G207" s="17">
        <v>1.81</v>
      </c>
      <c r="H207" s="17">
        <v>1.51</v>
      </c>
      <c r="I207" s="17">
        <v>1.55</v>
      </c>
      <c r="J207" s="17">
        <v>1.68</v>
      </c>
      <c r="K207" s="262"/>
      <c r="L207" s="262"/>
      <c r="M207" s="262"/>
      <c r="N207" s="262"/>
      <c r="O207" s="262"/>
      <c r="P207" s="262"/>
      <c r="Q207" s="262"/>
      <c r="R207" s="262"/>
      <c r="S207" s="262"/>
      <c r="T207" s="262"/>
    </row>
    <row r="208" spans="1:20">
      <c r="A208" s="25" t="s">
        <v>224</v>
      </c>
      <c r="B208" s="66">
        <v>0.54807162257468978</v>
      </c>
      <c r="C208" s="49">
        <v>0.55843164951197066</v>
      </c>
      <c r="D208" s="49">
        <v>0.56915144455747968</v>
      </c>
      <c r="E208" s="21">
        <v>0.58923224576884359</v>
      </c>
      <c r="F208" s="21">
        <v>0.58499999999999996</v>
      </c>
      <c r="G208" s="21">
        <v>0.5800460102981928</v>
      </c>
      <c r="H208" s="21">
        <v>0.6</v>
      </c>
      <c r="I208" s="21">
        <v>0.60792187720747837</v>
      </c>
      <c r="J208" s="21">
        <v>0.59776203978306464</v>
      </c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</row>
    <row r="209" spans="1:20">
      <c r="A209" s="25"/>
      <c r="B209" s="64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</row>
    <row r="210" spans="1:20">
      <c r="A210" s="24" t="s">
        <v>185</v>
      </c>
      <c r="B210" s="64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</row>
    <row r="211" spans="1:20">
      <c r="A211" s="25" t="s">
        <v>192</v>
      </c>
      <c r="B211" s="323">
        <v>128.9</v>
      </c>
      <c r="C211" s="324">
        <v>122.7</v>
      </c>
      <c r="D211" s="324">
        <v>130.1</v>
      </c>
      <c r="E211" s="325">
        <v>121</v>
      </c>
      <c r="F211" s="325">
        <v>120.7</v>
      </c>
      <c r="G211" s="325">
        <v>102</v>
      </c>
      <c r="H211" s="325">
        <v>106.7</v>
      </c>
      <c r="I211" s="325">
        <v>134.30000000000001</v>
      </c>
      <c r="J211" s="325">
        <v>133.19999999999999</v>
      </c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</row>
    <row r="212" spans="1:20">
      <c r="A212" s="25" t="s">
        <v>225</v>
      </c>
      <c r="B212" s="292">
        <v>34064</v>
      </c>
      <c r="C212" s="291">
        <v>31381</v>
      </c>
      <c r="D212" s="291">
        <v>33273.215768200003</v>
      </c>
      <c r="E212" s="291">
        <v>30945.880922</v>
      </c>
      <c r="F212" s="291">
        <v>30869.1555974</v>
      </c>
      <c r="G212" s="291">
        <v>26086.610364</v>
      </c>
      <c r="H212" s="291">
        <v>27289</v>
      </c>
      <c r="I212" s="291">
        <v>34347</v>
      </c>
      <c r="J212" s="291">
        <v>34066</v>
      </c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</row>
    <row r="213" spans="1:20">
      <c r="A213" s="25" t="s">
        <v>226</v>
      </c>
      <c r="B213" s="361">
        <v>264.26896900000003</v>
      </c>
      <c r="C213" s="362">
        <v>255.751082</v>
      </c>
      <c r="D213" s="362">
        <v>255.751082</v>
      </c>
      <c r="E213" s="325">
        <v>255.751082</v>
      </c>
      <c r="F213" s="325">
        <v>255.751082</v>
      </c>
      <c r="G213" s="325">
        <v>255.75</v>
      </c>
      <c r="H213" s="325">
        <v>255.75</v>
      </c>
      <c r="I213" s="325">
        <v>255.75</v>
      </c>
      <c r="J213" s="325">
        <v>255.75</v>
      </c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</row>
    <row r="214" spans="1:20">
      <c r="A214" s="30" t="s">
        <v>186</v>
      </c>
      <c r="B214" s="323">
        <v>115.07353645769892</v>
      </c>
      <c r="C214" s="324">
        <v>109.57079363992872</v>
      </c>
      <c r="D214" s="324">
        <v>105.72906628374831</v>
      </c>
      <c r="E214" s="325">
        <v>108.76609942462052</v>
      </c>
      <c r="F214" s="325">
        <v>106.32254389938514</v>
      </c>
      <c r="G214" s="325">
        <v>102.85996708031898</v>
      </c>
      <c r="H214" s="325">
        <v>99.49</v>
      </c>
      <c r="I214" s="325">
        <v>102.32</v>
      </c>
      <c r="J214" s="325">
        <v>99.05</v>
      </c>
      <c r="K214" s="262"/>
      <c r="L214" s="262"/>
      <c r="M214" s="262"/>
      <c r="N214" s="262"/>
      <c r="O214" s="262"/>
      <c r="P214" s="262"/>
      <c r="Q214" s="262"/>
      <c r="R214" s="262"/>
      <c r="S214" s="262"/>
      <c r="T214" s="262"/>
    </row>
    <row r="215" spans="1:20">
      <c r="A215" s="30" t="s">
        <v>227</v>
      </c>
      <c r="B215" s="323">
        <v>5.4807090517301287</v>
      </c>
      <c r="C215" s="324">
        <v>3.9422459311323861</v>
      </c>
      <c r="D215" s="324">
        <v>3.9020774284917157</v>
      </c>
      <c r="E215" s="325">
        <v>3.30743711879941</v>
      </c>
      <c r="F215" s="325">
        <v>3.8142113252164123</v>
      </c>
      <c r="G215" s="325">
        <v>3.1641116118688983</v>
      </c>
      <c r="H215" s="325">
        <v>3.03</v>
      </c>
      <c r="I215" s="325">
        <v>2.87</v>
      </c>
      <c r="J215" s="325">
        <v>3.41</v>
      </c>
      <c r="K215" s="262"/>
      <c r="L215" s="262"/>
      <c r="M215" s="262"/>
      <c r="N215" s="262"/>
      <c r="O215" s="262"/>
      <c r="P215" s="262"/>
      <c r="Q215" s="262"/>
      <c r="R215" s="262"/>
      <c r="S215" s="262"/>
      <c r="T215" s="262"/>
    </row>
    <row r="216" spans="1:20">
      <c r="A216" s="25" t="s">
        <v>228</v>
      </c>
      <c r="B216" s="323">
        <v>5.9280400960971207</v>
      </c>
      <c r="C216" s="324">
        <v>7.8450517364825094</v>
      </c>
      <c r="D216" s="324">
        <v>8.31</v>
      </c>
      <c r="E216" s="325">
        <v>9.02</v>
      </c>
      <c r="F216" s="325">
        <v>7.98</v>
      </c>
      <c r="G216" s="325">
        <v>8.1300000000000008</v>
      </c>
      <c r="H216" s="325">
        <v>8.7799999999999994</v>
      </c>
      <c r="I216" s="325">
        <v>11.54</v>
      </c>
      <c r="J216" s="325">
        <v>9.85</v>
      </c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</row>
    <row r="217" spans="1:20">
      <c r="A217" s="25" t="s">
        <v>229</v>
      </c>
      <c r="B217" s="323">
        <v>1.1201532860457772</v>
      </c>
      <c r="C217" s="324">
        <v>1.1198239596878019</v>
      </c>
      <c r="D217" s="324">
        <v>1.2305036313367856</v>
      </c>
      <c r="E217" s="325">
        <v>1.1124789860084858</v>
      </c>
      <c r="F217" s="325">
        <v>1.1352249069042262</v>
      </c>
      <c r="G217" s="325">
        <v>0.99163943850334435</v>
      </c>
      <c r="H217" s="325">
        <v>1.07</v>
      </c>
      <c r="I217" s="325">
        <v>1.3125488663017986</v>
      </c>
      <c r="J217" s="325">
        <v>1.3447753659767794</v>
      </c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</row>
    <row r="218" spans="1:20" ht="17.25">
      <c r="A218" s="25" t="s">
        <v>230</v>
      </c>
      <c r="B218" s="66">
        <v>6.8000000000000005E-2</v>
      </c>
      <c r="C218" s="49">
        <v>2.7E-2</v>
      </c>
      <c r="D218" s="49">
        <v>0.04</v>
      </c>
      <c r="E218" s="21">
        <v>4.7E-2</v>
      </c>
      <c r="F218" s="21">
        <v>5.5E-2</v>
      </c>
      <c r="G218" s="21">
        <v>4.1000000000000002E-2</v>
      </c>
      <c r="H218" s="21">
        <v>5.1999999999999998E-2</v>
      </c>
      <c r="I218" s="21">
        <v>5.8999999999999997E-2</v>
      </c>
      <c r="J218" s="21">
        <v>0.05</v>
      </c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</row>
    <row r="219" spans="1:20" ht="17.25">
      <c r="A219" s="25" t="s">
        <v>231</v>
      </c>
      <c r="B219" s="66">
        <v>5.0999999999999997E-2</v>
      </c>
      <c r="C219" s="49">
        <v>-5.7000000000000002E-2</v>
      </c>
      <c r="D219" s="49">
        <v>0.13300000000000001</v>
      </c>
      <c r="E219" s="21">
        <v>2E-3</v>
      </c>
      <c r="F219" s="21">
        <v>0.18333333333333335</v>
      </c>
      <c r="G219" s="21">
        <v>-4.4048734770384283E-2</v>
      </c>
      <c r="H219" s="21">
        <v>-0.20599999999999999</v>
      </c>
      <c r="I219" s="21">
        <v>8.2582582582584295E-3</v>
      </c>
      <c r="J219" s="21">
        <v>0.12181069958847728</v>
      </c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</row>
    <row r="220" spans="1:20">
      <c r="A220" s="25"/>
      <c r="K220" s="262"/>
      <c r="L220" s="262"/>
      <c r="M220" s="262"/>
      <c r="N220" s="262"/>
      <c r="O220" s="262"/>
      <c r="P220" s="262"/>
      <c r="Q220" s="262"/>
      <c r="R220" s="262"/>
      <c r="S220" s="262"/>
      <c r="T220" s="262"/>
    </row>
    <row r="221" spans="1:20">
      <c r="A221" s="56" t="s">
        <v>207</v>
      </c>
      <c r="K221" s="262"/>
      <c r="L221" s="262"/>
      <c r="M221" s="262"/>
      <c r="N221" s="262"/>
      <c r="O221" s="262"/>
      <c r="P221" s="262"/>
      <c r="Q221" s="262"/>
      <c r="R221" s="262"/>
      <c r="S221" s="262"/>
    </row>
    <row r="222" spans="1:20">
      <c r="A222" s="14" t="s">
        <v>232</v>
      </c>
      <c r="B222" s="14"/>
      <c r="C222" s="65">
        <v>2023</v>
      </c>
      <c r="D222" s="15" t="s" vm="3">
        <v>233</v>
      </c>
      <c r="E222" s="15" t="s" vm="1">
        <v>234</v>
      </c>
      <c r="K222" s="262"/>
      <c r="L222" s="262"/>
      <c r="M222" s="262"/>
      <c r="N222" s="262"/>
      <c r="O222" s="262"/>
      <c r="P222" s="262"/>
      <c r="Q222" s="262"/>
      <c r="R222" s="262"/>
      <c r="S222" s="262"/>
    </row>
    <row r="223" spans="1:20">
      <c r="A223" t="s">
        <v>215</v>
      </c>
      <c r="C223" s="285">
        <v>272001.48939958005</v>
      </c>
      <c r="D223" s="360">
        <v>252956879.03588998</v>
      </c>
      <c r="E223" s="3">
        <v>230299</v>
      </c>
      <c r="K223" s="262"/>
      <c r="L223" s="262"/>
      <c r="M223" s="262"/>
      <c r="N223" s="262"/>
      <c r="O223" s="262"/>
      <c r="P223" s="262"/>
      <c r="Q223" s="262"/>
      <c r="R223" s="262"/>
      <c r="S223" s="262"/>
    </row>
    <row r="224" spans="1:20">
      <c r="A224" t="s">
        <v>41</v>
      </c>
      <c r="C224" s="285">
        <v>149076.29763796012</v>
      </c>
      <c r="D224" s="357">
        <v>148099656088.77997</v>
      </c>
      <c r="E224" s="3">
        <v>137664</v>
      </c>
      <c r="K224" s="262"/>
      <c r="L224" s="262"/>
      <c r="M224" s="262"/>
      <c r="N224" s="262"/>
      <c r="O224" s="262"/>
      <c r="P224" s="262"/>
      <c r="Q224" s="262"/>
      <c r="R224" s="262"/>
      <c r="S224" s="262"/>
    </row>
    <row r="225" spans="1:19" ht="17.25">
      <c r="A225" t="s">
        <v>235</v>
      </c>
      <c r="C225" s="285">
        <v>362186.04192295839</v>
      </c>
      <c r="D225" s="51">
        <v>345729.55676005885</v>
      </c>
      <c r="E225" s="3">
        <v>304403.241200599</v>
      </c>
      <c r="K225" s="262"/>
      <c r="L225" s="262"/>
      <c r="M225" s="262"/>
      <c r="N225" s="262"/>
      <c r="O225" s="262"/>
      <c r="P225" s="262"/>
      <c r="Q225" s="262"/>
      <c r="R225" s="262"/>
      <c r="S225" s="262"/>
    </row>
    <row r="226" spans="1:19">
      <c r="A226" t="s">
        <v>188</v>
      </c>
      <c r="C226" s="285">
        <v>362417.04143922514</v>
      </c>
      <c r="D226" s="358">
        <v>321176786817.82104</v>
      </c>
      <c r="E226" s="3">
        <v>295753</v>
      </c>
      <c r="K226" s="262"/>
      <c r="L226" s="262"/>
      <c r="M226" s="262"/>
      <c r="N226" s="262"/>
      <c r="O226" s="262"/>
      <c r="P226" s="262"/>
      <c r="Q226" s="262"/>
      <c r="R226" s="262"/>
      <c r="S226" s="262"/>
    </row>
    <row r="227" spans="1:19">
      <c r="C227" s="64"/>
      <c r="K227" s="262"/>
      <c r="L227" s="262"/>
      <c r="M227" s="262"/>
      <c r="N227" s="262"/>
      <c r="O227" s="262"/>
      <c r="P227" s="262"/>
      <c r="Q227" s="262"/>
      <c r="R227" s="262"/>
      <c r="S227" s="262"/>
    </row>
    <row r="228" spans="1:19">
      <c r="A228" t="s">
        <v>180</v>
      </c>
      <c r="C228" s="66">
        <v>0.15328495915801951</v>
      </c>
      <c r="D228" s="49">
        <v>0.12622257395298003</v>
      </c>
      <c r="E228" s="21">
        <v>0.126</v>
      </c>
      <c r="K228" s="262"/>
      <c r="L228" s="262"/>
      <c r="M228" s="262"/>
      <c r="N228" s="262"/>
      <c r="O228" s="262"/>
      <c r="P228" s="262"/>
      <c r="Q228" s="262"/>
      <c r="R228" s="262"/>
      <c r="S228" s="262"/>
    </row>
    <row r="229" spans="1:19">
      <c r="A229" t="s">
        <v>181</v>
      </c>
      <c r="C229" s="66">
        <v>0.37730069337951139</v>
      </c>
      <c r="D229" s="49">
        <v>0.40122270580268149</v>
      </c>
      <c r="E229" s="21">
        <v>0.40242362142483357</v>
      </c>
      <c r="K229" s="262"/>
      <c r="L229" s="262"/>
      <c r="M229" s="262"/>
      <c r="N229" s="262"/>
      <c r="O229" s="262"/>
      <c r="P229" s="262"/>
      <c r="Q229" s="262"/>
      <c r="R229" s="262"/>
      <c r="S229" s="262"/>
    </row>
    <row r="230" spans="1:19">
      <c r="A230" t="s">
        <v>182</v>
      </c>
      <c r="C230" s="66">
        <v>0.33738091250458729</v>
      </c>
      <c r="D230" s="49">
        <v>0.376</v>
      </c>
      <c r="E230" s="21"/>
      <c r="K230" s="262"/>
      <c r="L230" s="262"/>
      <c r="M230" s="262"/>
      <c r="N230" s="262"/>
      <c r="O230" s="262"/>
      <c r="P230" s="262"/>
      <c r="Q230" s="262"/>
      <c r="R230" s="262"/>
      <c r="S230" s="262"/>
    </row>
    <row r="231" spans="1:19">
      <c r="C231" s="66"/>
      <c r="D231" s="49"/>
      <c r="E231" s="21"/>
      <c r="K231" s="262"/>
      <c r="L231" s="262"/>
      <c r="M231" s="262"/>
      <c r="N231" s="262"/>
      <c r="O231" s="262"/>
      <c r="P231" s="262"/>
      <c r="Q231" s="262"/>
      <c r="R231" s="262"/>
      <c r="S231" s="262"/>
    </row>
    <row r="232" spans="1:19">
      <c r="A232" s="5" t="s">
        <v>236</v>
      </c>
      <c r="C232" s="64"/>
      <c r="K232" s="262"/>
      <c r="L232" s="262"/>
      <c r="M232" s="262"/>
      <c r="N232" s="262"/>
      <c r="O232" s="262"/>
      <c r="P232" s="262"/>
      <c r="Q232" s="262"/>
      <c r="R232" s="262"/>
      <c r="S232" s="262"/>
    </row>
    <row r="233" spans="1:19">
      <c r="A233" t="s">
        <v>237</v>
      </c>
      <c r="C233" s="67">
        <v>-8.8458204343305649E-4</v>
      </c>
      <c r="D233" s="50">
        <v>0</v>
      </c>
      <c r="E233" s="22">
        <v>8.9999999999999998E-4</v>
      </c>
      <c r="K233" s="262"/>
      <c r="L233" s="262"/>
      <c r="M233" s="262"/>
      <c r="N233" s="262"/>
      <c r="O233" s="262"/>
      <c r="P233" s="262"/>
      <c r="Q233" s="262"/>
      <c r="R233" s="262"/>
      <c r="S233" s="262"/>
    </row>
    <row r="234" spans="1:19">
      <c r="A234" s="5" t="s">
        <v>238</v>
      </c>
      <c r="C234" s="64"/>
      <c r="K234" s="262"/>
      <c r="L234" s="262"/>
      <c r="M234" s="262"/>
      <c r="N234" s="262"/>
      <c r="O234" s="262"/>
      <c r="P234" s="262"/>
      <c r="Q234" s="262"/>
      <c r="R234" s="262"/>
      <c r="S234" s="262"/>
    </row>
    <row r="235" spans="1:19">
      <c r="A235" t="s">
        <v>239</v>
      </c>
      <c r="C235" s="67">
        <v>1.0052051795103215E-2</v>
      </c>
      <c r="D235" s="50">
        <v>1.35E-2</v>
      </c>
      <c r="E235" s="22">
        <v>1.46E-2</v>
      </c>
      <c r="K235" s="262"/>
      <c r="L235" s="262"/>
      <c r="M235" s="262"/>
      <c r="N235" s="262"/>
      <c r="O235" s="262"/>
      <c r="P235" s="262"/>
      <c r="Q235" s="262"/>
      <c r="R235" s="262"/>
      <c r="S235" s="262"/>
    </row>
    <row r="236" spans="1:19">
      <c r="C236" s="64"/>
      <c r="K236" s="262"/>
      <c r="L236" s="262"/>
      <c r="M236" s="262"/>
      <c r="N236" s="262"/>
      <c r="O236" s="262"/>
      <c r="P236" s="262"/>
      <c r="Q236" s="262"/>
      <c r="R236" s="262"/>
      <c r="S236" s="262"/>
    </row>
    <row r="237" spans="1:19">
      <c r="A237" s="14" t="s">
        <v>185</v>
      </c>
      <c r="B237" s="13"/>
      <c r="C237" s="65" t="s">
        <v>69</v>
      </c>
      <c r="D237" s="15" t="s" vm="3">
        <v>233</v>
      </c>
      <c r="E237" s="15" t="s" vm="1">
        <v>234</v>
      </c>
      <c r="F237" s="15" t="s" vm="2">
        <v>240</v>
      </c>
      <c r="G237" s="15" t="s" vm="6">
        <v>241</v>
      </c>
      <c r="H237" s="14">
        <v>2018</v>
      </c>
      <c r="K237" s="262"/>
      <c r="L237" s="262"/>
      <c r="M237" s="262"/>
      <c r="N237" s="262"/>
      <c r="O237" s="262"/>
      <c r="P237" s="262"/>
      <c r="Q237" s="262"/>
      <c r="R237" s="262"/>
      <c r="S237" s="262"/>
    </row>
    <row r="238" spans="1:19">
      <c r="A238" t="s">
        <v>192</v>
      </c>
      <c r="C238" s="301">
        <v>128.9</v>
      </c>
      <c r="D238" s="18">
        <v>120.7</v>
      </c>
      <c r="E238" s="18">
        <v>133.19999999999999</v>
      </c>
      <c r="F238" s="18">
        <v>91</v>
      </c>
      <c r="G238" s="18">
        <v>100</v>
      </c>
      <c r="H238">
        <v>89.2</v>
      </c>
      <c r="K238" s="262"/>
      <c r="L238" s="262"/>
      <c r="M238" s="262"/>
      <c r="N238" s="262"/>
      <c r="O238" s="262"/>
      <c r="P238" s="262"/>
      <c r="Q238" s="262"/>
      <c r="R238" s="262"/>
      <c r="S238" s="262"/>
    </row>
    <row r="239" spans="1:19">
      <c r="A239" t="s">
        <v>242</v>
      </c>
      <c r="C239" s="407">
        <v>34064</v>
      </c>
      <c r="D239" s="3">
        <v>30869.1555974</v>
      </c>
      <c r="E239" s="3">
        <v>34066</v>
      </c>
      <c r="F239" s="3">
        <v>23273</v>
      </c>
      <c r="G239" s="3">
        <v>25575</v>
      </c>
      <c r="H239" s="3">
        <v>22813</v>
      </c>
      <c r="K239" s="262"/>
      <c r="L239" s="18"/>
      <c r="M239" s="18"/>
      <c r="N239" s="18"/>
      <c r="O239" s="18"/>
      <c r="P239" s="18"/>
      <c r="Q239" s="262"/>
      <c r="R239" s="262"/>
      <c r="S239" s="262"/>
    </row>
    <row r="240" spans="1:19">
      <c r="A240" t="s">
        <v>190</v>
      </c>
      <c r="C240" s="301">
        <v>115.07353645769892</v>
      </c>
      <c r="D240" s="18">
        <v>106.32254389938514</v>
      </c>
      <c r="E240" s="18">
        <v>99.05</v>
      </c>
      <c r="F240" s="18">
        <v>95.97</v>
      </c>
      <c r="G240" s="303">
        <v>89.9</v>
      </c>
      <c r="H240">
        <v>82.27</v>
      </c>
      <c r="K240" s="262"/>
      <c r="L240" s="262"/>
      <c r="M240" s="262"/>
      <c r="N240" s="262"/>
      <c r="O240" s="262"/>
      <c r="P240" s="262"/>
      <c r="Q240" s="262"/>
      <c r="R240" s="262"/>
      <c r="S240" s="262"/>
    </row>
    <row r="241" spans="1:19">
      <c r="A241" t="s">
        <v>191</v>
      </c>
      <c r="C241" s="301">
        <v>16.27375736670778</v>
      </c>
      <c r="D241" s="18">
        <v>12.875675766996542</v>
      </c>
      <c r="E241" s="18">
        <v>12.08</v>
      </c>
      <c r="F241" s="18">
        <v>5.87</v>
      </c>
      <c r="G241">
        <v>12.06</v>
      </c>
      <c r="H241">
        <v>8.9600000000000009</v>
      </c>
      <c r="K241" s="262"/>
      <c r="L241" s="262"/>
      <c r="M241" s="262"/>
      <c r="N241" s="262"/>
      <c r="O241" s="262"/>
      <c r="P241" s="262"/>
      <c r="Q241" s="262"/>
      <c r="R241" s="262"/>
      <c r="S241" s="262"/>
    </row>
    <row r="242" spans="1:19">
      <c r="A242" t="s">
        <v>243</v>
      </c>
      <c r="C242" s="419">
        <v>7.5</v>
      </c>
      <c r="D242" s="18">
        <v>7</v>
      </c>
      <c r="E242" s="18">
        <v>6</v>
      </c>
      <c r="F242" s="18">
        <v>3.1</v>
      </c>
      <c r="G242" s="18">
        <v>5.5</v>
      </c>
      <c r="H242">
        <v>4.5</v>
      </c>
      <c r="K242" s="262"/>
      <c r="L242" s="262"/>
      <c r="M242" s="262"/>
      <c r="N242" s="262"/>
      <c r="O242" s="262"/>
      <c r="P242" s="262"/>
      <c r="Q242" s="262"/>
      <c r="R242" s="262"/>
      <c r="S242" s="262"/>
    </row>
    <row r="243" spans="1:19">
      <c r="A243" t="s">
        <v>193</v>
      </c>
      <c r="C243" s="302">
        <v>7.9207276534488962</v>
      </c>
      <c r="D243" s="18">
        <v>9.3742652567706912</v>
      </c>
      <c r="E243" s="18">
        <v>11.026490066225165</v>
      </c>
      <c r="F243" s="18">
        <v>15.502555366269165</v>
      </c>
      <c r="G243" s="18">
        <v>8.291873963515755</v>
      </c>
      <c r="H243" s="303">
        <v>9.9553571428571423</v>
      </c>
      <c r="K243" s="262"/>
      <c r="L243" s="262"/>
      <c r="M243" s="262"/>
      <c r="N243" s="262"/>
      <c r="O243" s="262"/>
      <c r="P243" s="262"/>
      <c r="Q243" s="262"/>
      <c r="R243" s="262"/>
      <c r="S243" s="262"/>
    </row>
    <row r="244" spans="1:19">
      <c r="A244" t="s">
        <v>244</v>
      </c>
      <c r="C244" s="302">
        <v>1.1201532860457772</v>
      </c>
      <c r="D244" s="18">
        <v>1.1352249069042262</v>
      </c>
      <c r="E244" s="18">
        <v>1.3447753659767794</v>
      </c>
      <c r="F244" s="18">
        <v>0.94821298322392411</v>
      </c>
      <c r="G244" s="18">
        <v>1.1123470522803114</v>
      </c>
      <c r="H244" s="303">
        <v>1.0842348365139176</v>
      </c>
      <c r="K244" s="262"/>
      <c r="L244" s="262"/>
      <c r="M244" s="262"/>
      <c r="N244" s="262"/>
      <c r="O244" s="262"/>
      <c r="P244" s="262"/>
      <c r="Q244" s="262"/>
      <c r="R244" s="262"/>
      <c r="S244" s="262"/>
    </row>
    <row r="245" spans="1:19" ht="17.25">
      <c r="A245" t="s">
        <v>245</v>
      </c>
      <c r="C245" s="66">
        <v>0.126</v>
      </c>
      <c r="D245" s="21">
        <v>-4.8798798798798698E-2</v>
      </c>
      <c r="E245" s="21">
        <v>0.55800000000000005</v>
      </c>
      <c r="F245" s="21">
        <v>-0.09</v>
      </c>
      <c r="G245" s="21">
        <v>0.17152466367713001</v>
      </c>
      <c r="H245" s="21">
        <v>7.3999999999999996E-2</v>
      </c>
      <c r="K245" s="262"/>
      <c r="L245" s="262"/>
      <c r="M245" s="262"/>
      <c r="N245" s="262"/>
      <c r="O245" s="262"/>
      <c r="P245" s="262"/>
      <c r="Q245" s="262"/>
      <c r="R245" s="262"/>
      <c r="S245" s="262"/>
    </row>
    <row r="246" spans="1:19">
      <c r="L246" s="262"/>
      <c r="M246" s="262"/>
      <c r="N246" s="262"/>
      <c r="O246" s="262"/>
      <c r="P246" s="262"/>
    </row>
    <row r="248" spans="1:19">
      <c r="A248" s="363" t="s">
        <v>246</v>
      </c>
    </row>
    <row r="249" spans="1:19">
      <c r="A249" s="363" t="s">
        <v>247</v>
      </c>
    </row>
    <row r="250" spans="1:19">
      <c r="A250" s="363" t="s">
        <v>248</v>
      </c>
    </row>
    <row r="251" spans="1:19">
      <c r="A251" s="20"/>
    </row>
  </sheetData>
  <pageMargins left="0.7" right="0.7" top="0.75" bottom="0.75" header="0.3" footer="0.3"/>
  <pageSetup paperSize="9" scale="47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F4BB-EE99-4192-9711-E7E1349CC520}">
  <dimension ref="A2:X79"/>
  <sheetViews>
    <sheetView showGridLines="0" workbookViewId="0">
      <selection activeCell="L36" sqref="L36"/>
    </sheetView>
  </sheetViews>
  <sheetFormatPr baseColWidth="10" defaultColWidth="11.42578125" defaultRowHeight="15"/>
  <cols>
    <col min="1" max="1" width="55.28515625" customWidth="1"/>
    <col min="2" max="2" width="12.85546875" customWidth="1"/>
    <col min="3" max="10" width="12.7109375" customWidth="1"/>
    <col min="12" max="12" width="57" bestFit="1" customWidth="1"/>
    <col min="13" max="13" width="18.7109375" bestFit="1" customWidth="1"/>
    <col min="14" max="17" width="13.42578125" bestFit="1" customWidth="1"/>
    <col min="18" max="30" width="15.42578125" bestFit="1" customWidth="1"/>
    <col min="31" max="31" width="17.140625" bestFit="1" customWidth="1"/>
    <col min="32" max="33" width="12.7109375" bestFit="1" customWidth="1"/>
    <col min="34" max="34" width="13.7109375" bestFit="1" customWidth="1"/>
    <col min="35" max="37" width="6.85546875" bestFit="1" customWidth="1"/>
    <col min="38" max="38" width="9.140625" bestFit="1" customWidth="1"/>
  </cols>
  <sheetData>
    <row r="2" spans="1:10" ht="18.75">
      <c r="A2" s="55" t="s">
        <v>249</v>
      </c>
    </row>
    <row r="3" spans="1:10" ht="17.25" customHeight="1">
      <c r="A3" s="55"/>
    </row>
    <row r="4" spans="1:10">
      <c r="A4" s="56" t="s">
        <v>204</v>
      </c>
    </row>
    <row r="5" spans="1:10">
      <c r="A5" s="94" t="s">
        <v>205</v>
      </c>
      <c r="B5" s="65" t="s" vm="109">
        <v>514</v>
      </c>
      <c r="C5" s="15" t="s" vm="103">
        <v>492</v>
      </c>
      <c r="D5" s="15" t="s" vm="102">
        <v>213</v>
      </c>
      <c r="E5" s="15" t="s" vm="104">
        <v>23</v>
      </c>
      <c r="F5" s="15" t="s" vm="99">
        <v>24</v>
      </c>
      <c r="G5" s="15" t="s" vm="96">
        <v>25</v>
      </c>
      <c r="H5" s="15" t="s" vm="4">
        <v>26</v>
      </c>
      <c r="I5" s="15" t="s" vm="5">
        <v>27</v>
      </c>
      <c r="J5" s="15" t="s" vm="7">
        <v>28</v>
      </c>
    </row>
    <row r="6" spans="1:10">
      <c r="A6" t="s" vm="76">
        <v>554</v>
      </c>
      <c r="B6" s="285">
        <v>222.44859324000001</v>
      </c>
      <c r="C6" s="284">
        <v>238.53370150000023</v>
      </c>
      <c r="D6" s="284">
        <v>235.78730069999975</v>
      </c>
      <c r="E6" s="284">
        <v>154.62861327000007</v>
      </c>
      <c r="F6" s="284">
        <v>88.384463439999962</v>
      </c>
      <c r="G6" s="284">
        <v>31.750584129999979</v>
      </c>
      <c r="H6" s="284">
        <v>2.5025713800000196</v>
      </c>
      <c r="I6" s="284">
        <v>6.2283561299999839</v>
      </c>
      <c r="J6" s="284">
        <v>8.3084137299999909</v>
      </c>
    </row>
    <row r="7" spans="1:10">
      <c r="A7" t="s" vm="107">
        <v>555</v>
      </c>
      <c r="B7" s="285">
        <v>4381.8335761300286</v>
      </c>
      <c r="C7" s="284">
        <v>4028.7677275899887</v>
      </c>
      <c r="D7" s="284">
        <v>3484.1412080999735</v>
      </c>
      <c r="E7" s="284">
        <v>3209.5098175299886</v>
      </c>
      <c r="F7" s="284">
        <v>2866.0288740000142</v>
      </c>
      <c r="G7" s="284">
        <v>2156.3243218700118</v>
      </c>
      <c r="H7" s="284">
        <v>1776.0627292500026</v>
      </c>
      <c r="I7" s="284">
        <v>1605.6131825199991</v>
      </c>
      <c r="J7" s="284">
        <v>1491.2205859500086</v>
      </c>
    </row>
    <row r="8" spans="1:10">
      <c r="A8" t="s" vm="77">
        <v>556</v>
      </c>
      <c r="B8" s="285">
        <v>750.56384930000024</v>
      </c>
      <c r="C8" s="284">
        <v>693.44682588999967</v>
      </c>
      <c r="D8" s="284">
        <v>587.6569136300003</v>
      </c>
      <c r="E8" s="284">
        <v>527.48528670000019</v>
      </c>
      <c r="F8" s="284">
        <v>377.53394713</v>
      </c>
      <c r="G8" s="284">
        <v>207.38488285000017</v>
      </c>
      <c r="H8" s="284">
        <v>172.16327443999984</v>
      </c>
      <c r="I8" s="284">
        <v>108.83906648000008</v>
      </c>
      <c r="J8" s="284">
        <v>51.970792760000229</v>
      </c>
    </row>
    <row r="9" spans="1:10">
      <c r="A9" s="8" t="s">
        <v>250</v>
      </c>
      <c r="B9" s="300">
        <v>5354.8460186700295</v>
      </c>
      <c r="C9" s="335">
        <v>4960.7482549799888</v>
      </c>
      <c r="D9" s="335">
        <v>4307.5854224299737</v>
      </c>
      <c r="E9" s="335">
        <v>3891.6237174999887</v>
      </c>
      <c r="F9" s="335">
        <v>3331.9472845700138</v>
      </c>
      <c r="G9" s="335">
        <v>2395.459788850012</v>
      </c>
      <c r="H9" s="335">
        <v>1950.7285750700025</v>
      </c>
      <c r="I9" s="335">
        <v>1720.6806051299993</v>
      </c>
      <c r="J9" s="335">
        <v>1551.4997924400088</v>
      </c>
    </row>
    <row r="10" spans="1:10">
      <c r="A10" t="s" vm="78">
        <v>557</v>
      </c>
      <c r="B10" s="285">
        <v>41.846879150000014</v>
      </c>
      <c r="C10" s="284">
        <v>47.547284139999981</v>
      </c>
      <c r="D10" s="284">
        <v>60.830371729999975</v>
      </c>
      <c r="E10" s="284">
        <v>31.983763349999993</v>
      </c>
      <c r="F10" s="284">
        <v>31.226211760000002</v>
      </c>
      <c r="G10" s="284">
        <v>34.991080290000006</v>
      </c>
      <c r="H10" s="284">
        <v>18.153878669999997</v>
      </c>
      <c r="I10" s="284">
        <v>12.439733369999999</v>
      </c>
      <c r="J10" s="284">
        <v>11.640985619999999</v>
      </c>
    </row>
    <row r="11" spans="1:10">
      <c r="A11" t="s" vm="79">
        <v>558</v>
      </c>
      <c r="B11" s="285">
        <v>1321.9352056100058</v>
      </c>
      <c r="C11" s="284">
        <v>1250.35424702</v>
      </c>
      <c r="D11" s="284">
        <v>1037.125151500001</v>
      </c>
      <c r="E11" s="284">
        <v>902.3838453100052</v>
      </c>
      <c r="F11" s="284">
        <v>797.76000162999412</v>
      </c>
      <c r="G11" s="284">
        <v>548.1670426700033</v>
      </c>
      <c r="H11" s="284">
        <v>353.24439096000214</v>
      </c>
      <c r="I11" s="284">
        <v>310.80766031999821</v>
      </c>
      <c r="J11" s="284">
        <v>233.07290368000113</v>
      </c>
    </row>
    <row r="12" spans="1:10">
      <c r="A12" t="s" vm="80">
        <v>559</v>
      </c>
      <c r="B12" s="285">
        <v>2193.3480889400012</v>
      </c>
      <c r="C12" s="284">
        <v>1988.3572690099988</v>
      </c>
      <c r="D12" s="284">
        <v>1711.6806790200012</v>
      </c>
      <c r="E12" s="284">
        <v>1487.1853900999997</v>
      </c>
      <c r="F12" s="284">
        <v>1163.3270196200001</v>
      </c>
      <c r="G12" s="284">
        <v>649.99228678999941</v>
      </c>
      <c r="H12" s="284">
        <v>432.4437154200001</v>
      </c>
      <c r="I12" s="284">
        <v>340.57621112000004</v>
      </c>
      <c r="J12" s="284">
        <v>259.82684033999999</v>
      </c>
    </row>
    <row r="13" spans="1:10">
      <c r="A13" t="s" vm="83">
        <v>560</v>
      </c>
      <c r="B13" s="285">
        <v>46.254960529999998</v>
      </c>
      <c r="C13" s="284">
        <v>43.534109660000013</v>
      </c>
      <c r="D13" s="284">
        <v>38.711603650000001</v>
      </c>
      <c r="E13" s="284">
        <v>32.773088400000013</v>
      </c>
      <c r="F13" s="284">
        <v>22.452163989999995</v>
      </c>
      <c r="G13" s="284">
        <v>16.213581730000001</v>
      </c>
      <c r="H13" s="284">
        <v>13.49005835</v>
      </c>
      <c r="I13" s="284">
        <v>11.87713172</v>
      </c>
      <c r="J13" s="284">
        <v>10.697255120000001</v>
      </c>
    </row>
    <row r="14" spans="1:10">
      <c r="A14" t="s" vm="81">
        <v>561</v>
      </c>
      <c r="B14" s="285">
        <v>32.796023670000004</v>
      </c>
      <c r="C14" s="284">
        <v>32.786186790000002</v>
      </c>
      <c r="D14" s="284">
        <v>32.786186809999997</v>
      </c>
      <c r="E14" s="284">
        <v>32.790276649999996</v>
      </c>
      <c r="F14" s="284">
        <v>29.318858179999992</v>
      </c>
      <c r="G14" s="284">
        <v>29.318858220000013</v>
      </c>
      <c r="H14" s="284">
        <v>29.831627970000007</v>
      </c>
      <c r="I14" s="284">
        <v>28.806086999999984</v>
      </c>
      <c r="J14" s="284">
        <v>26.826030100000001</v>
      </c>
    </row>
    <row r="15" spans="1:10">
      <c r="A15" t="s" vm="82">
        <v>562</v>
      </c>
      <c r="B15" s="285">
        <v>3.2433707400000005</v>
      </c>
      <c r="C15" s="284">
        <v>2.6371352999999988</v>
      </c>
      <c r="D15" s="284">
        <v>2.7080412999999988</v>
      </c>
      <c r="E15" s="284">
        <v>2.7274787300000014</v>
      </c>
      <c r="F15" s="284">
        <v>2.1206270600000003</v>
      </c>
      <c r="G15" s="284">
        <v>2.1038338199999993</v>
      </c>
      <c r="H15" s="284">
        <v>2.1269564899999991</v>
      </c>
      <c r="I15" s="284">
        <v>2.1614911100000005</v>
      </c>
      <c r="J15" s="284">
        <v>2.2255718200000039</v>
      </c>
    </row>
    <row r="16" spans="1:10">
      <c r="A16" s="8" t="s">
        <v>251</v>
      </c>
      <c r="B16" s="300">
        <v>3639.4245286400069</v>
      </c>
      <c r="C16" s="335">
        <v>3365.2162319199988</v>
      </c>
      <c r="D16" s="335">
        <v>2883.8420340100024</v>
      </c>
      <c r="E16" s="335">
        <v>2489.843842540005</v>
      </c>
      <c r="F16" s="335">
        <v>2046.2048822399943</v>
      </c>
      <c r="G16" s="335">
        <v>1280.786683520003</v>
      </c>
      <c r="H16" s="335">
        <v>849.29062786000225</v>
      </c>
      <c r="I16" s="335">
        <v>706.66831463999813</v>
      </c>
      <c r="J16" s="335">
        <v>544.28958668000121</v>
      </c>
    </row>
    <row r="17" spans="1:15">
      <c r="A17" s="14" t="s">
        <v>3</v>
      </c>
      <c r="B17" s="344">
        <v>1715.4214900300226</v>
      </c>
      <c r="C17" s="345">
        <v>1595.53202305999</v>
      </c>
      <c r="D17" s="345">
        <v>1423.7433884199713</v>
      </c>
      <c r="E17" s="345">
        <v>1401.7798749599838</v>
      </c>
      <c r="F17" s="345">
        <v>1285.7424023300196</v>
      </c>
      <c r="G17" s="345">
        <v>1114.6731053300091</v>
      </c>
      <c r="H17" s="345">
        <v>1101.4379472100004</v>
      </c>
      <c r="I17" s="345">
        <v>1014.0122904900012</v>
      </c>
      <c r="J17" s="345">
        <v>1007.2102057600076</v>
      </c>
    </row>
    <row r="18" spans="1:15">
      <c r="A18" s="8" t="s">
        <v>189</v>
      </c>
      <c r="B18" s="71">
        <v>1.8700000000000001E-2</v>
      </c>
      <c r="C18" s="62">
        <v>1.7399999999999999E-2</v>
      </c>
      <c r="D18" s="40">
        <v>1.5562111835490397E-2</v>
      </c>
      <c r="E18" s="40">
        <v>1.6E-2</v>
      </c>
      <c r="F18" s="62">
        <v>1.5094207411760584E-2</v>
      </c>
      <c r="G18" s="62">
        <v>1.3660971985163877E-2</v>
      </c>
      <c r="H18" s="62">
        <v>1.3959667394029027E-2</v>
      </c>
      <c r="I18" s="62">
        <v>1.3263845670688839E-2</v>
      </c>
      <c r="J18" s="62">
        <v>1.3245681400532073E-2</v>
      </c>
    </row>
    <row r="19" spans="1:15">
      <c r="B19" s="32"/>
      <c r="C19" s="32"/>
      <c r="D19" s="32"/>
      <c r="E19" s="32"/>
      <c r="F19" s="32"/>
      <c r="G19" s="32"/>
      <c r="H19" s="32"/>
    </row>
    <row r="20" spans="1:15">
      <c r="A20" s="56" t="s">
        <v>207</v>
      </c>
      <c r="B20" s="32"/>
      <c r="C20" s="32"/>
      <c r="D20" s="32"/>
      <c r="E20" s="32"/>
      <c r="F20" s="32"/>
      <c r="G20" s="32"/>
      <c r="H20" s="32"/>
    </row>
    <row r="21" spans="1:15">
      <c r="A21" s="94" t="s">
        <v>205</v>
      </c>
      <c r="B21" s="65">
        <v>2023</v>
      </c>
      <c r="C21" s="35" t="s" vm="3">
        <v>233</v>
      </c>
      <c r="D21" s="35" t="s" vm="1">
        <v>234</v>
      </c>
      <c r="E21" s="32"/>
      <c r="F21" s="32"/>
      <c r="G21" s="32"/>
      <c r="H21" s="32"/>
    </row>
    <row r="22" spans="1:15">
      <c r="A22" t="s" vm="76">
        <v>554</v>
      </c>
      <c r="B22" s="285">
        <v>851.39820870999995</v>
      </c>
      <c r="C22" s="284">
        <v>128.86597508000006</v>
      </c>
      <c r="D22" s="284">
        <v>34.403366790000028</v>
      </c>
      <c r="E22" s="32"/>
      <c r="F22" s="32"/>
      <c r="G22" s="32"/>
      <c r="H22" s="32"/>
    </row>
    <row r="23" spans="1:15">
      <c r="A23" t="s" vm="106">
        <v>555</v>
      </c>
      <c r="B23" s="285">
        <v>15104.252329349994</v>
      </c>
      <c r="C23" s="284">
        <v>8404.029107639999</v>
      </c>
      <c r="D23" s="284">
        <v>5651.9171404299987</v>
      </c>
      <c r="E23" s="32"/>
      <c r="F23" s="32"/>
      <c r="G23" s="32"/>
      <c r="H23" s="32"/>
    </row>
    <row r="24" spans="1:15">
      <c r="A24" t="s" vm="77">
        <v>563</v>
      </c>
      <c r="B24" s="285">
        <v>2559.1528755200011</v>
      </c>
      <c r="C24" s="284">
        <v>865.92117090000113</v>
      </c>
      <c r="D24" s="284">
        <v>132.07573596000009</v>
      </c>
      <c r="E24" s="32"/>
      <c r="F24" s="32"/>
      <c r="G24" s="32"/>
      <c r="H24" s="32"/>
    </row>
    <row r="25" spans="1:15">
      <c r="A25" s="8" t="s">
        <v>250</v>
      </c>
      <c r="B25" s="300">
        <v>18514.803413579994</v>
      </c>
      <c r="C25" s="335">
        <v>9398.8162536199998</v>
      </c>
      <c r="D25" s="335">
        <v>5818.3962431799991</v>
      </c>
      <c r="E25" s="32"/>
      <c r="F25" s="32"/>
      <c r="G25" s="32"/>
      <c r="H25" s="32"/>
    </row>
    <row r="26" spans="1:15">
      <c r="A26" t="s" vm="78">
        <v>564</v>
      </c>
      <c r="B26" s="285">
        <v>182.20829836999988</v>
      </c>
      <c r="C26" s="284">
        <v>96.810904089999994</v>
      </c>
      <c r="D26" s="284">
        <v>43.885355579999974</v>
      </c>
      <c r="E26" s="32"/>
      <c r="F26" s="32"/>
      <c r="G26" s="32"/>
      <c r="H26" s="32"/>
    </row>
    <row r="27" spans="1:15">
      <c r="A27" t="s" vm="79">
        <v>558</v>
      </c>
      <c r="B27" s="285">
        <v>4511.7984494400034</v>
      </c>
      <c r="C27" s="284">
        <v>2009.9790955800008</v>
      </c>
      <c r="D27" s="284">
        <v>732.83941406000008</v>
      </c>
      <c r="E27" s="32"/>
      <c r="F27" s="32"/>
      <c r="G27" s="32"/>
      <c r="H27" s="32"/>
    </row>
    <row r="28" spans="1:15">
      <c r="A28" t="s" vm="80">
        <v>559</v>
      </c>
      <c r="B28" s="285">
        <v>7380.5714270700091</v>
      </c>
      <c r="C28" s="284">
        <v>2586.339232950002</v>
      </c>
      <c r="D28" s="284">
        <v>884.25473016000035</v>
      </c>
      <c r="E28" s="32"/>
      <c r="F28" s="32"/>
      <c r="G28" s="32"/>
      <c r="H28" s="32"/>
    </row>
    <row r="29" spans="1:15">
      <c r="A29" t="s" vm="83">
        <v>560</v>
      </c>
      <c r="B29" s="285">
        <v>161.27376224</v>
      </c>
      <c r="C29" s="284">
        <v>64.03293579000001</v>
      </c>
      <c r="D29" s="284">
        <v>39.722672800000005</v>
      </c>
      <c r="E29" s="32"/>
      <c r="F29" s="32"/>
      <c r="G29" s="32"/>
      <c r="H29" s="32"/>
      <c r="N29" s="1"/>
      <c r="O29" s="1"/>
    </row>
    <row r="30" spans="1:15">
      <c r="A30" t="s" vm="81">
        <v>561</v>
      </c>
      <c r="B30" s="285">
        <v>131.15867392000004</v>
      </c>
      <c r="C30" s="284">
        <v>117.27543136999999</v>
      </c>
      <c r="D30" s="284">
        <v>107.30412072</v>
      </c>
      <c r="E30" s="32"/>
      <c r="F30" s="32"/>
      <c r="G30" s="32"/>
      <c r="H30" s="32"/>
    </row>
    <row r="31" spans="1:15">
      <c r="A31" t="s" vm="82">
        <v>562</v>
      </c>
      <c r="B31" s="285">
        <v>11.316026069999999</v>
      </c>
      <c r="C31" s="284">
        <v>8.5129084800000072</v>
      </c>
      <c r="D31" s="284">
        <v>9.3274231499999942</v>
      </c>
      <c r="E31" s="32"/>
      <c r="F31" s="32"/>
      <c r="G31" s="32"/>
      <c r="H31" s="32"/>
    </row>
    <row r="32" spans="1:15">
      <c r="A32" s="8" t="s">
        <v>251</v>
      </c>
      <c r="B32" s="300">
        <v>12378.326637110013</v>
      </c>
      <c r="C32" s="335">
        <v>4882.9505082600026</v>
      </c>
      <c r="D32" s="335">
        <v>1817.3337164700004</v>
      </c>
      <c r="E32" s="32"/>
      <c r="F32" s="32"/>
      <c r="G32" s="32"/>
      <c r="H32" s="32"/>
    </row>
    <row r="33" spans="1:24">
      <c r="A33" s="14" t="s">
        <v>3</v>
      </c>
      <c r="B33" s="344">
        <v>6136.4767764699809</v>
      </c>
      <c r="C33" s="345">
        <v>4515.8657453599972</v>
      </c>
      <c r="D33" s="345">
        <v>4001.0625267099986</v>
      </c>
      <c r="E33" s="32"/>
      <c r="F33" s="32"/>
      <c r="G33" s="32"/>
      <c r="H33" s="32"/>
    </row>
    <row r="35" spans="1:24" ht="21">
      <c r="A35" s="55" t="s">
        <v>252</v>
      </c>
      <c r="B35" s="377"/>
    </row>
    <row r="36" spans="1:24" ht="14.25" customHeight="1">
      <c r="A36" s="55"/>
    </row>
    <row r="37" spans="1:24">
      <c r="A37" s="56" t="s">
        <v>204</v>
      </c>
    </row>
    <row r="38" spans="1:24">
      <c r="A38" s="94" t="s">
        <v>205</v>
      </c>
      <c r="B38" s="65" t="s">
        <v>514</v>
      </c>
      <c r="C38" s="15" t="s">
        <v>492</v>
      </c>
      <c r="D38" s="15" t="s">
        <v>213</v>
      </c>
      <c r="E38" s="15" t="s">
        <v>23</v>
      </c>
      <c r="F38" s="15" t="s" vm="95">
        <v>24</v>
      </c>
      <c r="G38" s="15" t="s" vm="96">
        <v>25</v>
      </c>
      <c r="H38" s="15" t="s" vm="4">
        <v>26</v>
      </c>
      <c r="I38" s="15" t="s" vm="5">
        <v>27</v>
      </c>
      <c r="J38" s="15" t="s" vm="7">
        <v>28</v>
      </c>
      <c r="L38" s="284"/>
      <c r="M38" s="284"/>
      <c r="N38" s="284"/>
      <c r="O38" s="284"/>
      <c r="P38" s="284"/>
      <c r="Q38" s="284"/>
      <c r="R38" s="284"/>
      <c r="S38" s="284"/>
      <c r="T38" s="284"/>
    </row>
    <row r="39" spans="1:24">
      <c r="A39" s="5" t="s">
        <v>253</v>
      </c>
      <c r="B39" s="326">
        <v>1049</v>
      </c>
      <c r="C39" s="327">
        <v>838.69117493666886</v>
      </c>
      <c r="D39" s="327">
        <v>880.44543476218064</v>
      </c>
      <c r="E39" s="327">
        <v>1006.5225439312798</v>
      </c>
      <c r="F39" s="327">
        <v>735.74058915205364</v>
      </c>
      <c r="G39" s="327">
        <v>681.1</v>
      </c>
      <c r="H39" s="327">
        <v>962.9</v>
      </c>
      <c r="I39" s="327">
        <v>893.9</v>
      </c>
      <c r="J39" s="327">
        <v>981.56051167558337</v>
      </c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</row>
    <row r="40" spans="1:24">
      <c r="A40" t="s" vm="84">
        <v>565</v>
      </c>
      <c r="B40" s="292">
        <v>302</v>
      </c>
      <c r="C40" s="293">
        <v>158.33155028164106</v>
      </c>
      <c r="D40" s="293">
        <v>233.22661254824743</v>
      </c>
      <c r="E40" s="291">
        <v>343.56857041672743</v>
      </c>
      <c r="F40" s="291">
        <v>150.74058915205364</v>
      </c>
      <c r="G40" s="291">
        <v>138</v>
      </c>
      <c r="H40" s="291">
        <v>371.68876890968011</v>
      </c>
      <c r="I40" s="291">
        <v>348</v>
      </c>
      <c r="J40" s="291">
        <v>417</v>
      </c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X40" s="3"/>
    </row>
    <row r="41" spans="1:24">
      <c r="A41" t="s" vm="84">
        <v>566</v>
      </c>
      <c r="B41" s="292">
        <v>614</v>
      </c>
      <c r="C41" s="293">
        <v>569.07669413133499</v>
      </c>
      <c r="D41" s="293">
        <v>534.18824942688093</v>
      </c>
      <c r="E41" s="291">
        <v>539.67657730420308</v>
      </c>
      <c r="F41" s="291">
        <v>481</v>
      </c>
      <c r="G41" s="291">
        <v>447</v>
      </c>
      <c r="H41" s="291">
        <v>480</v>
      </c>
      <c r="I41" s="291">
        <v>441</v>
      </c>
      <c r="J41" s="291">
        <v>456.96192948775757</v>
      </c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X41" s="3"/>
    </row>
    <row r="42" spans="1:24">
      <c r="A42" t="s" vm="84">
        <v>567</v>
      </c>
      <c r="B42" s="292">
        <v>133</v>
      </c>
      <c r="C42" s="293">
        <v>111.28293052369276</v>
      </c>
      <c r="D42" s="293">
        <v>111.92911233705235</v>
      </c>
      <c r="E42" s="291">
        <v>122.19388780066953</v>
      </c>
      <c r="F42" s="291">
        <v>104</v>
      </c>
      <c r="G42" s="291">
        <v>96.100000000000009</v>
      </c>
      <c r="H42" s="291">
        <v>111.9</v>
      </c>
      <c r="I42" s="291">
        <v>104.9</v>
      </c>
      <c r="J42" s="291">
        <v>108.26106786782603</v>
      </c>
      <c r="K42" s="284"/>
      <c r="L42" s="284"/>
      <c r="M42" s="284"/>
      <c r="N42" s="284"/>
      <c r="O42" s="284"/>
      <c r="P42" s="284"/>
      <c r="Q42" s="284"/>
      <c r="R42" s="284"/>
      <c r="S42" s="284"/>
      <c r="T42" s="284"/>
    </row>
    <row r="43" spans="1:24">
      <c r="A43" s="12" t="s">
        <v>254</v>
      </c>
      <c r="B43" s="328">
        <v>498</v>
      </c>
      <c r="C43" s="329">
        <v>550.96914266080921</v>
      </c>
      <c r="D43" s="329">
        <v>449.6522182352731</v>
      </c>
      <c r="E43" s="329">
        <v>356.54780933896546</v>
      </c>
      <c r="F43" s="329">
        <v>415.44835900396765</v>
      </c>
      <c r="G43" s="329">
        <v>314.95997320071416</v>
      </c>
      <c r="H43" s="329">
        <v>116.53850796632523</v>
      </c>
      <c r="I43" s="329">
        <v>91.848904339524353</v>
      </c>
      <c r="J43" s="329">
        <v>30.575307755317457</v>
      </c>
      <c r="K43" s="284"/>
      <c r="L43" s="284"/>
      <c r="M43" s="284"/>
      <c r="N43" s="284"/>
      <c r="O43" s="284"/>
      <c r="P43" s="284"/>
      <c r="Q43" s="284"/>
      <c r="R43" s="284"/>
      <c r="S43" s="284"/>
      <c r="T43" s="284"/>
    </row>
    <row r="44" spans="1:24">
      <c r="A44" t="s" vm="84">
        <v>565</v>
      </c>
      <c r="B44" s="364">
        <v>341</v>
      </c>
      <c r="C44" s="330">
        <v>389.70320557337743</v>
      </c>
      <c r="D44" s="330">
        <v>325.84160639825069</v>
      </c>
      <c r="E44" s="330">
        <v>257.7178370440721</v>
      </c>
      <c r="F44" s="331">
        <v>306</v>
      </c>
      <c r="G44" s="331">
        <v>243.24556181535394</v>
      </c>
      <c r="H44" s="330">
        <v>107.0579870345788</v>
      </c>
      <c r="I44" s="330">
        <v>89.621539490041158</v>
      </c>
      <c r="J44" s="330">
        <v>47.143825627160552</v>
      </c>
      <c r="K44" s="284"/>
      <c r="L44" s="284"/>
      <c r="M44" s="284"/>
      <c r="N44" s="284"/>
      <c r="O44" s="284"/>
      <c r="P44" s="284"/>
      <c r="Q44" s="284"/>
      <c r="R44" s="284"/>
      <c r="S44" s="284"/>
      <c r="T44" s="284"/>
    </row>
    <row r="45" spans="1:24">
      <c r="A45" t="s" vm="84">
        <v>566</v>
      </c>
      <c r="B45" s="364">
        <v>19</v>
      </c>
      <c r="C45" s="330">
        <v>14.825085636344966</v>
      </c>
      <c r="D45" s="330">
        <v>0.42714542280964451</v>
      </c>
      <c r="E45" s="330">
        <v>-5.1374441242421653</v>
      </c>
      <c r="F45" s="331">
        <v>6</v>
      </c>
      <c r="G45" s="331">
        <v>-5.5431834998335034</v>
      </c>
      <c r="H45" s="330">
        <v>-31.060837082187078</v>
      </c>
      <c r="I45" s="330">
        <v>-32</v>
      </c>
      <c r="J45" s="330">
        <v>-38.474275721899815</v>
      </c>
      <c r="K45" s="284"/>
      <c r="L45" s="284"/>
      <c r="M45" s="284"/>
      <c r="N45" s="284"/>
      <c r="O45" s="284"/>
      <c r="P45" s="284"/>
      <c r="Q45" s="284"/>
      <c r="R45" s="284"/>
      <c r="S45" s="284"/>
      <c r="T45" s="284"/>
    </row>
    <row r="46" spans="1:24">
      <c r="A46" t="s" vm="84">
        <v>567</v>
      </c>
      <c r="B46" s="364">
        <v>138</v>
      </c>
      <c r="C46" s="330">
        <v>146.44085145108687</v>
      </c>
      <c r="D46" s="330">
        <v>122.17919916421236</v>
      </c>
      <c r="E46" s="330">
        <v>102.34393714913622</v>
      </c>
      <c r="F46" s="331">
        <v>103.44835900396768</v>
      </c>
      <c r="G46" s="331">
        <v>77.257594885193726</v>
      </c>
      <c r="H46" s="330">
        <v>40.541358013933497</v>
      </c>
      <c r="I46" s="330">
        <v>34.227364849483195</v>
      </c>
      <c r="J46" s="330">
        <v>21.90575785005672</v>
      </c>
      <c r="K46" s="284"/>
      <c r="L46" s="284"/>
      <c r="M46" s="284"/>
      <c r="N46" s="284"/>
      <c r="O46" s="284"/>
      <c r="P46" s="284"/>
      <c r="Q46" s="284"/>
      <c r="R46" s="284"/>
      <c r="S46" s="284"/>
      <c r="T46" s="284"/>
    </row>
    <row r="47" spans="1:24">
      <c r="A47" s="12" t="s">
        <v>255</v>
      </c>
      <c r="B47" s="328">
        <v>168.4214900300226</v>
      </c>
      <c r="C47" s="329">
        <v>205.87170546251014</v>
      </c>
      <c r="D47" s="329">
        <v>93.645735422516282</v>
      </c>
      <c r="E47" s="329">
        <v>38.709521689746339</v>
      </c>
      <c r="F47" s="329">
        <v>134.5534541739928</v>
      </c>
      <c r="G47" s="329">
        <v>118.61313212929019</v>
      </c>
      <c r="H47" s="329">
        <v>21.999439243679262</v>
      </c>
      <c r="I47" s="329">
        <v>28.263386150477459</v>
      </c>
      <c r="J47" s="329">
        <v>-4.9256136708922895</v>
      </c>
      <c r="K47" s="284"/>
      <c r="L47" s="284"/>
      <c r="M47" s="284"/>
      <c r="N47" s="284"/>
      <c r="O47" s="284"/>
      <c r="P47" s="284"/>
      <c r="Q47" s="284"/>
      <c r="R47" s="284"/>
      <c r="S47" s="284"/>
      <c r="T47" s="284"/>
    </row>
    <row r="48" spans="1:24">
      <c r="A48" s="8" t="s" vm="8">
        <v>3</v>
      </c>
      <c r="B48" s="300">
        <v>1715.4214900300226</v>
      </c>
      <c r="C48" s="335">
        <v>1595.5320230599882</v>
      </c>
      <c r="D48" s="335">
        <v>1423.74338841997</v>
      </c>
      <c r="E48" s="335">
        <v>1401.7798749599915</v>
      </c>
      <c r="F48" s="335">
        <v>1285.7424023300141</v>
      </c>
      <c r="G48" s="335">
        <v>1114.6731053300043</v>
      </c>
      <c r="H48" s="335">
        <v>1101.4379472100045</v>
      </c>
      <c r="I48" s="335">
        <v>1014.0122904900018</v>
      </c>
      <c r="J48" s="335">
        <v>1007.2102057600085</v>
      </c>
      <c r="K48" s="284"/>
      <c r="L48" s="284"/>
      <c r="M48" s="284"/>
      <c r="N48" s="284"/>
      <c r="O48" s="284"/>
      <c r="P48" s="284"/>
      <c r="Q48" s="284"/>
      <c r="R48" s="284"/>
      <c r="S48" s="284"/>
      <c r="T48" s="284"/>
    </row>
    <row r="49" spans="1:20">
      <c r="L49" s="284"/>
      <c r="M49" s="284"/>
      <c r="N49" s="284"/>
      <c r="O49" s="284"/>
      <c r="P49" s="284"/>
      <c r="Q49" s="284"/>
      <c r="R49" s="284"/>
      <c r="S49" s="284"/>
      <c r="T49" s="284"/>
    </row>
    <row r="50" spans="1:20" ht="18.75">
      <c r="A50" s="55" t="s">
        <v>256</v>
      </c>
      <c r="C50" s="6"/>
      <c r="D50" s="6"/>
      <c r="E50" s="6"/>
      <c r="F50" s="6"/>
      <c r="G50" s="6"/>
      <c r="H50" s="6"/>
      <c r="I50" s="6"/>
      <c r="L50" s="284"/>
      <c r="M50" s="284"/>
      <c r="N50" s="284"/>
      <c r="O50" s="284"/>
      <c r="P50" s="284"/>
      <c r="Q50" s="284"/>
      <c r="R50" s="284"/>
      <c r="S50" s="284"/>
      <c r="T50" s="284"/>
    </row>
    <row r="51" spans="1:20">
      <c r="A51" s="94" t="s">
        <v>205</v>
      </c>
      <c r="B51" s="65" t="s" vm="109">
        <v>514</v>
      </c>
      <c r="C51" s="15" t="s" vm="103">
        <v>492</v>
      </c>
      <c r="D51" s="15" t="s" vm="102">
        <v>213</v>
      </c>
      <c r="E51" s="15" t="s" vm="104">
        <v>23</v>
      </c>
      <c r="F51" s="15" t="s" vm="99">
        <v>24</v>
      </c>
      <c r="G51" s="15" t="s" vm="96">
        <v>25</v>
      </c>
      <c r="H51" s="15" t="s" vm="4">
        <v>26</v>
      </c>
      <c r="I51" s="15" t="s" vm="5">
        <v>27</v>
      </c>
      <c r="J51" s="15" t="s" vm="7">
        <v>28</v>
      </c>
      <c r="L51" s="284"/>
      <c r="M51" s="284"/>
      <c r="N51" s="284"/>
      <c r="O51" s="284"/>
      <c r="P51" s="284"/>
      <c r="Q51" s="284"/>
      <c r="R51" s="284"/>
      <c r="S51" s="284"/>
      <c r="T51" s="284"/>
    </row>
    <row r="52" spans="1:20">
      <c r="A52" s="5" t="s" vm="84">
        <v>568</v>
      </c>
      <c r="B52" s="326">
        <v>271813.59138671809</v>
      </c>
      <c r="C52" s="327">
        <v>266917.60781880334</v>
      </c>
      <c r="D52" s="327">
        <v>261307.22898656267</v>
      </c>
      <c r="E52" s="327">
        <v>256193.1037068516</v>
      </c>
      <c r="F52" s="327">
        <v>250368.78239734034</v>
      </c>
      <c r="G52" s="327">
        <v>244530.2310636355</v>
      </c>
      <c r="H52" s="327">
        <v>237367.7353620276</v>
      </c>
      <c r="I52" s="327">
        <v>231438.90086568103</v>
      </c>
      <c r="J52" s="327">
        <v>228941.64665212054</v>
      </c>
      <c r="K52" s="53"/>
      <c r="L52" s="284"/>
      <c r="M52" s="284"/>
      <c r="N52" s="284"/>
      <c r="O52" s="284"/>
      <c r="P52" s="284"/>
      <c r="Q52" s="284"/>
      <c r="R52" s="284"/>
      <c r="S52" s="284"/>
      <c r="T52" s="284"/>
    </row>
    <row r="53" spans="1:20">
      <c r="A53" t="s" vm="84">
        <v>565</v>
      </c>
      <c r="B53" s="285">
        <v>163460.51130197983</v>
      </c>
      <c r="C53" s="284">
        <v>160910.10676313454</v>
      </c>
      <c r="D53" s="284">
        <v>158889.64480711351</v>
      </c>
      <c r="E53" s="284">
        <v>156992.22338813322</v>
      </c>
      <c r="F53" s="284">
        <v>155054.87713919929</v>
      </c>
      <c r="G53" s="284">
        <v>152233.85415122617</v>
      </c>
      <c r="H53" s="284">
        <v>149254.94871708652</v>
      </c>
      <c r="I53" s="284">
        <v>146345.39825247729</v>
      </c>
      <c r="J53" s="284">
        <v>144650.6972012601</v>
      </c>
      <c r="K53" s="53"/>
      <c r="L53" s="284"/>
      <c r="M53" s="284"/>
      <c r="N53" s="284"/>
      <c r="O53" s="284"/>
      <c r="P53" s="284"/>
      <c r="Q53" s="284"/>
      <c r="R53" s="284"/>
      <c r="S53" s="284"/>
      <c r="T53" s="284"/>
    </row>
    <row r="54" spans="1:20">
      <c r="A54" t="s" vm="84">
        <v>566</v>
      </c>
      <c r="B54" s="285">
        <v>87156.796854632586</v>
      </c>
      <c r="C54" s="284">
        <v>85807.799451403858</v>
      </c>
      <c r="D54" s="284">
        <v>82949.229028504851</v>
      </c>
      <c r="E54" s="284">
        <v>80358.83319362218</v>
      </c>
      <c r="F54" s="284">
        <v>77120.566525736926</v>
      </c>
      <c r="G54" s="284">
        <v>74923.398233399843</v>
      </c>
      <c r="H54" s="284">
        <v>71297.913756211972</v>
      </c>
      <c r="I54" s="284">
        <v>68755.638141320509</v>
      </c>
      <c r="J54" s="284">
        <v>68129.411205414464</v>
      </c>
      <c r="K54" s="245"/>
      <c r="L54" s="284"/>
      <c r="M54" s="284"/>
      <c r="N54" s="284"/>
      <c r="O54" s="284"/>
      <c r="P54" s="284"/>
      <c r="Q54" s="284"/>
      <c r="R54" s="284"/>
      <c r="S54" s="284"/>
      <c r="T54" s="284"/>
    </row>
    <row r="55" spans="1:20">
      <c r="A55" t="s" vm="84">
        <v>567</v>
      </c>
      <c r="B55" s="285">
        <v>21196.283230105659</v>
      </c>
      <c r="C55" s="284">
        <v>20199.701604264978</v>
      </c>
      <c r="D55" s="284">
        <v>19468.35515094428</v>
      </c>
      <c r="E55" s="284">
        <v>18842.047125096193</v>
      </c>
      <c r="F55" s="284">
        <v>18193.338732404118</v>
      </c>
      <c r="G55" s="284">
        <v>17372.978679009466</v>
      </c>
      <c r="H55" s="284">
        <v>16814.872888729104</v>
      </c>
      <c r="I55" s="284">
        <v>16337.864471883247</v>
      </c>
      <c r="J55" s="284">
        <v>16161.538245445969</v>
      </c>
      <c r="K55" s="245"/>
      <c r="L55" s="284"/>
      <c r="M55" s="284"/>
      <c r="N55" s="284"/>
      <c r="O55" s="284"/>
      <c r="P55" s="284"/>
      <c r="Q55" s="284"/>
      <c r="R55" s="284"/>
      <c r="S55" s="284"/>
      <c r="T55" s="284"/>
    </row>
    <row r="56" spans="1:20">
      <c r="A56" s="12" t="s" vm="43">
        <v>569</v>
      </c>
      <c r="B56" s="328">
        <v>145320.62468015717</v>
      </c>
      <c r="C56" s="329">
        <v>147015.84840223115</v>
      </c>
      <c r="D56" s="329">
        <v>148432.193278619</v>
      </c>
      <c r="E56" s="329">
        <v>147352.33550288671</v>
      </c>
      <c r="F56" s="329">
        <v>144684.08220594854</v>
      </c>
      <c r="G56" s="329">
        <v>146469.14146382888</v>
      </c>
      <c r="H56" s="329">
        <v>146124.97420529142</v>
      </c>
      <c r="I56" s="329">
        <v>143163.08178499748</v>
      </c>
      <c r="J56" s="329">
        <v>138439.59433650307</v>
      </c>
      <c r="L56" s="284"/>
      <c r="M56" s="284"/>
      <c r="N56" s="284"/>
      <c r="O56" s="284"/>
      <c r="P56" s="284"/>
      <c r="Q56" s="284"/>
      <c r="R56" s="284"/>
      <c r="S56" s="284"/>
      <c r="T56" s="284"/>
    </row>
    <row r="57" spans="1:20">
      <c r="A57" t="s" vm="43">
        <v>565</v>
      </c>
      <c r="B57" s="285">
        <v>69453.493302830699</v>
      </c>
      <c r="C57" s="284">
        <v>69371.538684500134</v>
      </c>
      <c r="D57" s="284">
        <v>67898.018869619133</v>
      </c>
      <c r="E57" s="284">
        <v>66584.585322679064</v>
      </c>
      <c r="F57" s="284">
        <v>67749.769033190489</v>
      </c>
      <c r="G57" s="284">
        <v>68185.389554582594</v>
      </c>
      <c r="H57" s="284">
        <v>66588.73764893011</v>
      </c>
      <c r="I57" s="284">
        <v>64388.255141494607</v>
      </c>
      <c r="J57" s="284">
        <v>62872.826036255865</v>
      </c>
      <c r="L57" s="284"/>
      <c r="M57" s="284"/>
      <c r="N57" s="284"/>
      <c r="O57" s="284"/>
      <c r="P57" s="284"/>
      <c r="Q57" s="284"/>
      <c r="R57" s="284"/>
      <c r="S57" s="284"/>
      <c r="T57" s="284"/>
    </row>
    <row r="58" spans="1:20">
      <c r="A58" t="s" vm="43">
        <v>566</v>
      </c>
      <c r="B58" s="285">
        <v>54492.450794711542</v>
      </c>
      <c r="C58" s="284">
        <v>56293.979717322647</v>
      </c>
      <c r="D58" s="284">
        <v>59574.942166002234</v>
      </c>
      <c r="E58" s="284">
        <v>60426.563741971659</v>
      </c>
      <c r="F58" s="284">
        <v>58596.493868452279</v>
      </c>
      <c r="G58" s="284">
        <v>60543.622081372392</v>
      </c>
      <c r="H58" s="284">
        <v>62699.486599531658</v>
      </c>
      <c r="I58" s="284">
        <v>62443.425685971895</v>
      </c>
      <c r="J58" s="284">
        <v>59623.384761773523</v>
      </c>
      <c r="K58" s="53"/>
      <c r="L58" s="284"/>
      <c r="M58" s="284"/>
      <c r="N58" s="284"/>
      <c r="O58" s="284"/>
      <c r="P58" s="284"/>
      <c r="Q58" s="284"/>
      <c r="R58" s="284"/>
      <c r="S58" s="284"/>
      <c r="T58" s="284"/>
    </row>
    <row r="59" spans="1:20">
      <c r="A59" s="13" t="s" vm="43">
        <v>567</v>
      </c>
      <c r="B59" s="365">
        <v>21374.680582614947</v>
      </c>
      <c r="C59" s="400">
        <v>21350.330000408369</v>
      </c>
      <c r="D59" s="400">
        <v>20959.232242997627</v>
      </c>
      <c r="E59" s="400">
        <v>20341.186438235971</v>
      </c>
      <c r="F59" s="400">
        <v>18337.819304305754</v>
      </c>
      <c r="G59" s="400">
        <v>17740.129827873905</v>
      </c>
      <c r="H59" s="400">
        <v>16836.749956829663</v>
      </c>
      <c r="I59" s="400">
        <v>16331.400957530985</v>
      </c>
      <c r="J59" s="400">
        <v>15943.383538473689</v>
      </c>
      <c r="K59" s="245"/>
      <c r="L59" s="284"/>
      <c r="M59" s="284"/>
      <c r="N59" s="284"/>
      <c r="O59" s="284"/>
      <c r="P59" s="284"/>
      <c r="Q59" s="284"/>
      <c r="R59" s="284"/>
      <c r="S59" s="284"/>
      <c r="T59" s="284"/>
    </row>
    <row r="60" spans="1:20">
      <c r="B60" s="6"/>
      <c r="C60" s="6"/>
      <c r="D60" s="6"/>
      <c r="E60" s="6"/>
      <c r="F60" s="6"/>
      <c r="G60" s="6"/>
      <c r="H60" s="6"/>
      <c r="I60" s="6"/>
      <c r="J60" s="6"/>
      <c r="K60" s="50"/>
      <c r="L60" s="284"/>
      <c r="M60" s="284"/>
      <c r="N60" s="284"/>
      <c r="O60" s="284"/>
      <c r="P60" s="284"/>
      <c r="Q60" s="284"/>
      <c r="R60" s="284"/>
      <c r="S60" s="284"/>
      <c r="T60" s="284"/>
    </row>
    <row r="61" spans="1:20" ht="21">
      <c r="A61" s="55" t="s">
        <v>494</v>
      </c>
      <c r="B61" s="6"/>
      <c r="C61" s="6"/>
      <c r="D61" s="6"/>
      <c r="E61" s="6"/>
      <c r="F61" s="6"/>
      <c r="G61" s="6"/>
      <c r="H61" s="6"/>
      <c r="I61" s="6"/>
      <c r="J61" s="263"/>
      <c r="K61" s="50"/>
      <c r="L61" s="284"/>
      <c r="M61" s="284"/>
      <c r="N61" s="284"/>
      <c r="O61" s="284"/>
      <c r="P61" s="284"/>
      <c r="Q61" s="284"/>
      <c r="R61" s="284"/>
      <c r="S61" s="284"/>
      <c r="T61" s="284"/>
    </row>
    <row r="62" spans="1:20" ht="14.25" customHeight="1">
      <c r="A62" s="55"/>
      <c r="B62" s="6"/>
      <c r="C62" s="6"/>
      <c r="D62" s="6"/>
      <c r="E62" s="6"/>
      <c r="F62" s="6"/>
      <c r="G62" s="6"/>
      <c r="H62" s="6"/>
      <c r="I62" s="6"/>
      <c r="J62" s="263"/>
      <c r="K62" s="50"/>
      <c r="L62" s="284"/>
      <c r="M62" s="284"/>
      <c r="N62" s="284"/>
      <c r="O62" s="284"/>
      <c r="P62" s="284"/>
      <c r="Q62" s="284"/>
      <c r="R62" s="284"/>
      <c r="S62" s="284"/>
      <c r="T62" s="284"/>
    </row>
    <row r="63" spans="1:20">
      <c r="A63" s="56" t="s">
        <v>204</v>
      </c>
      <c r="J63" s="263"/>
      <c r="K63" s="50"/>
      <c r="L63" s="284"/>
      <c r="M63" s="284"/>
      <c r="N63" s="284"/>
      <c r="O63" s="284"/>
      <c r="P63" s="284"/>
      <c r="Q63" s="284"/>
      <c r="R63" s="284"/>
      <c r="S63" s="284"/>
      <c r="T63" s="284"/>
    </row>
    <row r="64" spans="1:20">
      <c r="A64" s="94" t="s">
        <v>257</v>
      </c>
      <c r="B64" s="65" t="s">
        <v>514</v>
      </c>
      <c r="C64" s="15" t="s">
        <v>492</v>
      </c>
      <c r="D64" s="15" t="s">
        <v>213</v>
      </c>
      <c r="E64" s="15" t="s">
        <v>23</v>
      </c>
      <c r="F64" s="15" t="s" vm="95">
        <v>24</v>
      </c>
      <c r="G64" s="15" t="s" vm="96">
        <v>25</v>
      </c>
      <c r="H64" s="15" t="s" vm="4">
        <v>26</v>
      </c>
      <c r="I64" s="15" t="s" vm="5">
        <v>27</v>
      </c>
      <c r="J64" s="15" t="s" vm="7">
        <v>28</v>
      </c>
      <c r="L64" s="284"/>
      <c r="M64" s="284"/>
      <c r="N64" s="284"/>
      <c r="O64" s="284"/>
      <c r="P64" s="284"/>
      <c r="Q64" s="284"/>
      <c r="R64" s="284"/>
      <c r="S64" s="284"/>
      <c r="T64" s="284"/>
    </row>
    <row r="65" spans="1:20">
      <c r="A65" s="5" t="s">
        <v>258</v>
      </c>
      <c r="B65" s="69">
        <v>1.5304602051078663E-2</v>
      </c>
      <c r="C65" s="38">
        <v>1.246607933312446E-2</v>
      </c>
      <c r="D65" s="38">
        <v>1.3497671042338207E-2</v>
      </c>
      <c r="E65" s="38">
        <v>1.5913883568034151E-2</v>
      </c>
      <c r="F65" s="38">
        <v>1.1662163813520894E-2</v>
      </c>
      <c r="G65" s="38">
        <v>1.106517384332374E-2</v>
      </c>
      <c r="H65" s="38">
        <v>1.6289854371960691E-2</v>
      </c>
      <c r="I65" s="38">
        <v>1.5640236329512967E-2</v>
      </c>
      <c r="J65" s="38">
        <v>1.6985901768123299E-2</v>
      </c>
      <c r="K65" s="38"/>
      <c r="L65" s="38"/>
      <c r="M65" s="38"/>
      <c r="N65" s="38"/>
      <c r="O65" s="38"/>
      <c r="P65" s="38"/>
      <c r="Q65" s="38"/>
      <c r="R65" s="38"/>
      <c r="S65" s="427"/>
      <c r="T65" s="427"/>
    </row>
    <row r="66" spans="1:20">
      <c r="A66" s="4" t="s">
        <v>162</v>
      </c>
      <c r="B66" s="366">
        <v>7.3214152477216006E-3</v>
      </c>
      <c r="C66" s="31">
        <v>3.9038145485539594E-3</v>
      </c>
      <c r="D66" s="31">
        <v>5.8875415143437764E-3</v>
      </c>
      <c r="E66" s="31">
        <v>8.8756106211825749E-3</v>
      </c>
      <c r="F66" s="31">
        <v>3.857031233159012E-3</v>
      </c>
      <c r="G66" s="31">
        <v>3.5999999999999999E-3</v>
      </c>
      <c r="H66" s="31">
        <v>0.01</v>
      </c>
      <c r="I66" s="31">
        <v>9.5999999999999992E-3</v>
      </c>
      <c r="J66" s="31">
        <v>1.14E-2</v>
      </c>
      <c r="K66" s="38"/>
      <c r="L66" s="38"/>
      <c r="M66" s="38"/>
      <c r="N66" s="38"/>
      <c r="O66" s="38"/>
      <c r="P66" s="38"/>
      <c r="Q66" s="38"/>
      <c r="R66" s="38"/>
      <c r="S66" s="427"/>
      <c r="T66" s="427"/>
    </row>
    <row r="67" spans="1:20">
      <c r="A67" s="4" t="s">
        <v>169</v>
      </c>
      <c r="B67" s="366">
        <v>2.7932115713798958E-2</v>
      </c>
      <c r="C67" s="31">
        <v>2.6311709917258914E-2</v>
      </c>
      <c r="D67" s="31">
        <v>2.5830537828318827E-2</v>
      </c>
      <c r="E67" s="31">
        <v>2.7228634245850078E-2</v>
      </c>
      <c r="F67" s="31">
        <v>2.4750874467026115E-2</v>
      </c>
      <c r="G67" s="31">
        <v>2.3699999999999999E-2</v>
      </c>
      <c r="H67" s="31">
        <v>2.7003586760659285E-2</v>
      </c>
      <c r="I67" s="31">
        <v>2.6015680684248043E-2</v>
      </c>
      <c r="J67" s="31">
        <v>2.6570711893335791E-2</v>
      </c>
      <c r="K67" s="38"/>
      <c r="L67" s="38"/>
      <c r="M67" s="38"/>
      <c r="N67" s="38"/>
      <c r="O67" s="38"/>
      <c r="P67" s="38"/>
      <c r="Q67" s="38"/>
      <c r="R67" s="38"/>
      <c r="S67" s="427"/>
      <c r="T67" s="427"/>
    </row>
    <row r="68" spans="1:20">
      <c r="A68" s="4" t="s">
        <v>174</v>
      </c>
      <c r="B68" s="366">
        <v>2.4946016604593047E-2</v>
      </c>
      <c r="C68" s="31">
        <v>2.1856903608359356E-2</v>
      </c>
      <c r="D68" s="31">
        <v>2.3060316914954984E-2</v>
      </c>
      <c r="E68" s="31">
        <v>2.630096916936819E-2</v>
      </c>
      <c r="F68" s="31">
        <v>2.2700000000000001E-2</v>
      </c>
      <c r="G68" s="31">
        <v>2.1990650575819476E-2</v>
      </c>
      <c r="H68" s="31">
        <v>2.6692854443737608E-2</v>
      </c>
      <c r="I68" s="31">
        <v>2.6081655638974362E-2</v>
      </c>
      <c r="J68" s="31">
        <v>2.6576394489572001E-2</v>
      </c>
      <c r="K68" s="38"/>
      <c r="L68" s="38"/>
      <c r="M68" s="38"/>
      <c r="N68" s="38"/>
      <c r="O68" s="38"/>
      <c r="P68" s="38"/>
      <c r="Q68" s="38"/>
      <c r="R68" s="38"/>
      <c r="S68" s="427"/>
      <c r="T68" s="427"/>
    </row>
    <row r="69" spans="1:20">
      <c r="A69" s="12" t="s">
        <v>259</v>
      </c>
      <c r="B69" s="70">
        <v>1.3578826986886937E-2</v>
      </c>
      <c r="C69" s="39">
        <v>1.4868534306423114E-2</v>
      </c>
      <c r="D69" s="39">
        <v>1.2103271448268022E-2</v>
      </c>
      <c r="E69" s="39">
        <v>9.8005527298717209E-3</v>
      </c>
      <c r="F69" s="39">
        <v>1.1382915041847137E-2</v>
      </c>
      <c r="G69" s="39">
        <v>8.5322641301083576E-3</v>
      </c>
      <c r="H69" s="39">
        <v>3.1988998354923106E-3</v>
      </c>
      <c r="I69" s="39">
        <v>2.5820243826513035E-3</v>
      </c>
      <c r="J69" s="39">
        <v>8.7623157255984447E-4</v>
      </c>
      <c r="K69" s="38"/>
      <c r="L69" s="38"/>
      <c r="M69" s="38"/>
      <c r="N69" s="38"/>
      <c r="O69" s="38"/>
      <c r="P69" s="38"/>
      <c r="Q69" s="38"/>
      <c r="R69" s="38"/>
      <c r="S69" s="427"/>
      <c r="T69" s="427"/>
    </row>
    <row r="70" spans="1:20">
      <c r="A70" s="4" t="s">
        <v>162</v>
      </c>
      <c r="B70" s="366">
        <v>1.9464746545037059E-2</v>
      </c>
      <c r="C70" s="31">
        <v>2.228731174754443E-2</v>
      </c>
      <c r="D70" s="31">
        <v>1.9248678007764156E-2</v>
      </c>
      <c r="E70" s="31">
        <v>1.5697955742689357E-2</v>
      </c>
      <c r="F70" s="31">
        <v>1.7899999999999999E-2</v>
      </c>
      <c r="G70" s="31">
        <v>1.4154955387052897E-2</v>
      </c>
      <c r="H70" s="31">
        <v>6.4483301331486106E-3</v>
      </c>
      <c r="I70" s="31">
        <v>5.6060331512688428E-3</v>
      </c>
      <c r="J70" s="31">
        <v>2.9750304166515354E-3</v>
      </c>
      <c r="L70" s="38"/>
      <c r="M70" s="38"/>
      <c r="N70" s="38"/>
      <c r="O70" s="38"/>
      <c r="P70" s="38"/>
      <c r="Q70" s="38"/>
      <c r="R70" s="38"/>
      <c r="S70" s="427"/>
      <c r="T70" s="427"/>
    </row>
    <row r="71" spans="1:20">
      <c r="A71" s="4" t="s">
        <v>169</v>
      </c>
      <c r="B71" s="366">
        <v>1.3628474667505689E-3</v>
      </c>
      <c r="C71" s="31">
        <v>1.0448171569178981E-3</v>
      </c>
      <c r="D71" s="31">
        <v>2.8758325811039699E-5</v>
      </c>
      <c r="E71" s="392">
        <v>-2.6758202777508962E-4</v>
      </c>
      <c r="F71" s="31">
        <v>4.0000000000000002E-4</v>
      </c>
      <c r="G71" s="31">
        <v>-3.6333393056231511E-4</v>
      </c>
      <c r="H71" s="31">
        <v>-1.9869330517172075E-3</v>
      </c>
      <c r="I71" s="31">
        <v>-2.0784397466011816E-3</v>
      </c>
      <c r="J71" s="31">
        <v>-2.5602071062461331E-3</v>
      </c>
      <c r="K71" s="38"/>
      <c r="L71" s="38"/>
      <c r="M71" s="38"/>
      <c r="N71" s="38"/>
      <c r="O71" s="38"/>
      <c r="P71" s="38"/>
      <c r="Q71" s="38"/>
      <c r="R71" s="38"/>
      <c r="S71" s="427"/>
      <c r="T71" s="427"/>
    </row>
    <row r="72" spans="1:20">
      <c r="A72" s="4" t="s">
        <v>174</v>
      </c>
      <c r="B72" s="366">
        <v>2.5596830591871272E-2</v>
      </c>
      <c r="C72" s="31">
        <v>2.7212139608016436E-2</v>
      </c>
      <c r="D72" s="31">
        <v>2.3276365425671661E-2</v>
      </c>
      <c r="E72" s="31">
        <v>2.040498100456933E-2</v>
      </c>
      <c r="F72" s="31">
        <v>2.24E-2</v>
      </c>
      <c r="G72" s="31">
        <v>1.7280020486958196E-2</v>
      </c>
      <c r="H72" s="31">
        <v>9.6593864673413833E-3</v>
      </c>
      <c r="I72" s="31">
        <v>8.478927999413138E-3</v>
      </c>
      <c r="J72" s="31">
        <v>5.4508371304714202E-3</v>
      </c>
      <c r="K72" s="38"/>
      <c r="L72" s="38"/>
      <c r="M72" s="38"/>
      <c r="N72" s="38"/>
      <c r="O72" s="38"/>
      <c r="P72" s="38"/>
      <c r="Q72" s="38"/>
      <c r="R72" s="38"/>
      <c r="S72" s="427"/>
      <c r="T72" s="427"/>
    </row>
    <row r="73" spans="1:20">
      <c r="A73" s="8" t="s">
        <v>498</v>
      </c>
      <c r="B73" s="71">
        <v>1.4703378989708955E-2</v>
      </c>
      <c r="C73" s="62">
        <v>1.3319354058420057E-2</v>
      </c>
      <c r="D73" s="62">
        <v>1.2992535878847151E-2</v>
      </c>
      <c r="E73" s="62">
        <v>1.3681635376928054E-2</v>
      </c>
      <c r="F73" s="62">
        <v>1.1559891799173324E-2</v>
      </c>
      <c r="G73" s="62">
        <v>1.0116340834457489E-2</v>
      </c>
      <c r="H73" s="62">
        <v>1.1301714190306759E-2</v>
      </c>
      <c r="I73" s="62">
        <v>1.064972920062337E-2</v>
      </c>
      <c r="J73" s="62">
        <v>1.0915324509559029E-2</v>
      </c>
      <c r="K73" s="38"/>
      <c r="L73" s="38"/>
      <c r="M73" s="38"/>
      <c r="N73" s="38"/>
      <c r="O73" s="38"/>
      <c r="P73" s="38"/>
      <c r="Q73" s="38"/>
      <c r="R73" s="38"/>
      <c r="S73" s="427"/>
      <c r="T73" s="427"/>
    </row>
    <row r="74" spans="1:20">
      <c r="A74" s="241" t="s">
        <v>495</v>
      </c>
      <c r="B74" s="243">
        <v>1.0942480371577766E-2</v>
      </c>
      <c r="C74" s="389">
        <v>9.4417786560154222E-3</v>
      </c>
      <c r="D74" s="389">
        <v>9.8877357182178723E-3</v>
      </c>
      <c r="E74" s="389">
        <v>1.0907409104500684E-2</v>
      </c>
      <c r="F74" s="389">
        <v>8.1271750871505285E-3</v>
      </c>
      <c r="G74" s="389">
        <v>6.8651130305029517E-3</v>
      </c>
      <c r="H74" s="389">
        <v>8.90429404278089E-3</v>
      </c>
      <c r="I74" s="389">
        <v>8.3796702029267367E-3</v>
      </c>
      <c r="J74" s="389">
        <v>8.8475103414259303E-3</v>
      </c>
      <c r="K74" s="38"/>
      <c r="L74" s="38"/>
      <c r="M74" s="38"/>
      <c r="N74" s="38"/>
      <c r="O74" s="38"/>
      <c r="P74" s="38"/>
      <c r="Q74" s="38"/>
      <c r="R74" s="38"/>
      <c r="S74" s="427"/>
      <c r="T74" s="427"/>
    </row>
    <row r="75" spans="1:20">
      <c r="A75" s="242" t="s">
        <v>496</v>
      </c>
      <c r="B75" s="244">
        <v>1.7710920990704503E-2</v>
      </c>
      <c r="C75" s="390">
        <v>1.6302166357065145E-2</v>
      </c>
      <c r="D75" s="390">
        <v>1.504542321401202E-2</v>
      </c>
      <c r="E75" s="390">
        <v>1.5426970852583875E-2</v>
      </c>
      <c r="F75" s="390">
        <v>1.4237267244365996E-2</v>
      </c>
      <c r="G75" s="390">
        <v>1.2945490215075158E-2</v>
      </c>
      <c r="H75" s="390">
        <v>1.3438467559362453E-2</v>
      </c>
      <c r="I75" s="390">
        <v>1.2644448678768249E-2</v>
      </c>
      <c r="J75" s="390">
        <v>1.29750486530398E-2</v>
      </c>
      <c r="K75" s="38"/>
      <c r="L75" s="38"/>
      <c r="M75" s="38"/>
      <c r="N75" s="38"/>
      <c r="O75" s="38"/>
      <c r="P75" s="38"/>
      <c r="Q75" s="38"/>
      <c r="R75" s="38"/>
      <c r="S75" s="427"/>
      <c r="T75" s="427"/>
    </row>
    <row r="76" spans="1:20">
      <c r="A76" s="242" t="s">
        <v>497</v>
      </c>
      <c r="B76" s="244">
        <v>2.5272787244740344E-2</v>
      </c>
      <c r="C76" s="390">
        <v>2.4608671811825307E-2</v>
      </c>
      <c r="D76" s="390">
        <v>2.3172324858138429E-2</v>
      </c>
      <c r="E76" s="390">
        <v>2.3240185676245799E-2</v>
      </c>
      <c r="F76" s="390">
        <v>2.2549406750649311E-2</v>
      </c>
      <c r="G76" s="390">
        <v>1.9610707788039625E-2</v>
      </c>
      <c r="H76" s="390">
        <v>1.8170583689294691E-2</v>
      </c>
      <c r="I76" s="390">
        <v>1.7282033142135077E-2</v>
      </c>
      <c r="J76" s="390">
        <v>1.6085390471338733E-2</v>
      </c>
      <c r="K76" s="38"/>
      <c r="L76" s="38"/>
      <c r="M76" s="38"/>
      <c r="N76" s="38"/>
      <c r="O76" s="38"/>
      <c r="P76" s="38"/>
      <c r="Q76" s="38"/>
      <c r="R76" s="38"/>
      <c r="S76" s="427"/>
      <c r="T76" s="427"/>
    </row>
    <row r="77" spans="1:20">
      <c r="A77" s="4"/>
      <c r="B77" s="22"/>
      <c r="C77" s="50"/>
      <c r="D77" s="22"/>
      <c r="E77" s="22"/>
      <c r="F77" s="22"/>
      <c r="G77" s="22"/>
      <c r="H77" s="22"/>
      <c r="I77" s="22"/>
      <c r="J77" s="264"/>
      <c r="K77" s="6"/>
      <c r="L77" s="427"/>
      <c r="M77" s="427"/>
      <c r="N77" s="427"/>
      <c r="O77" s="427"/>
      <c r="P77" s="427"/>
      <c r="Q77" s="427"/>
      <c r="R77" s="427"/>
      <c r="S77" s="427"/>
      <c r="T77" s="427"/>
    </row>
    <row r="78" spans="1:20" ht="17.25">
      <c r="A78" t="s">
        <v>493</v>
      </c>
      <c r="B78" s="22"/>
      <c r="C78" s="22"/>
      <c r="D78" s="22"/>
      <c r="E78" s="22"/>
      <c r="F78" s="22"/>
      <c r="G78" s="22"/>
      <c r="H78" s="22"/>
      <c r="I78" s="22"/>
    </row>
    <row r="79" spans="1:20">
      <c r="B79" s="22"/>
      <c r="C79" s="22"/>
      <c r="D79" s="22"/>
      <c r="E79" s="22"/>
      <c r="F79" s="22"/>
      <c r="G79" s="22"/>
      <c r="H79" s="22"/>
      <c r="I79" s="22"/>
    </row>
  </sheetData>
  <pageMargins left="0.7" right="0.7" top="0.75" bottom="0.75" header="0.3" footer="0.3"/>
  <pageSetup paperSize="9" scale="5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7BA1-A67B-4E2A-BCA3-3B51EB955FEA}">
  <dimension ref="A2:XFD52"/>
  <sheetViews>
    <sheetView showGridLines="0" workbookViewId="0">
      <selection activeCell="N52" sqref="N52"/>
    </sheetView>
  </sheetViews>
  <sheetFormatPr baseColWidth="10" defaultColWidth="11.42578125" defaultRowHeight="15"/>
  <cols>
    <col min="1" max="1" width="63.28515625" customWidth="1"/>
    <col min="2" max="10" width="12.7109375" customWidth="1"/>
  </cols>
  <sheetData>
    <row r="2" spans="1:10 16384:16384" ht="18.75">
      <c r="A2" s="55" t="s">
        <v>260</v>
      </c>
      <c r="B2" s="269"/>
    </row>
    <row r="3" spans="1:10 16384:16384" ht="18.75">
      <c r="A3" s="55"/>
    </row>
    <row r="4" spans="1:10 16384:16384">
      <c r="A4" s="56" t="s">
        <v>261</v>
      </c>
    </row>
    <row r="5" spans="1:10 16384:16384">
      <c r="A5" s="94" t="s">
        <v>205</v>
      </c>
      <c r="B5" s="65" t="s" vm="109">
        <v>514</v>
      </c>
      <c r="C5" s="15" t="s" vm="103">
        <v>492</v>
      </c>
      <c r="D5" s="15" t="s" vm="102">
        <v>213</v>
      </c>
      <c r="E5" s="15" t="s" vm="104">
        <v>23</v>
      </c>
      <c r="F5" s="15" t="s" vm="99">
        <v>24</v>
      </c>
      <c r="G5" s="15" t="s" vm="96">
        <v>25</v>
      </c>
      <c r="H5" s="15" t="s" vm="4">
        <v>26</v>
      </c>
      <c r="I5" s="15" t="s" vm="5">
        <v>27</v>
      </c>
      <c r="J5" s="15" t="s" vm="7">
        <v>28</v>
      </c>
    </row>
    <row r="6" spans="1:10 16384:16384">
      <c r="A6" s="9" t="s" vm="57">
        <v>541</v>
      </c>
      <c r="B6" s="285">
        <v>104.85498416</v>
      </c>
      <c r="C6" s="284">
        <v>95.90479009000002</v>
      </c>
      <c r="D6" s="284">
        <v>81.933804229999993</v>
      </c>
      <c r="E6" s="284">
        <v>75.412063700000033</v>
      </c>
      <c r="F6" s="284">
        <v>93.465336199999939</v>
      </c>
      <c r="G6" s="284">
        <v>88.056721730000007</v>
      </c>
      <c r="H6" s="284">
        <v>73.167411450000003</v>
      </c>
      <c r="I6" s="284">
        <v>69.728602789999982</v>
      </c>
      <c r="J6" s="284">
        <v>70.030296000000021</v>
      </c>
    </row>
    <row r="7" spans="1:10 16384:16384">
      <c r="A7" t="s" vm="58">
        <v>542</v>
      </c>
      <c r="B7" s="285">
        <v>36.240903090000003</v>
      </c>
      <c r="C7" s="284">
        <v>34.761644689999997</v>
      </c>
      <c r="D7" s="284">
        <v>48.550879670000008</v>
      </c>
      <c r="E7" s="284">
        <v>28.224882770000004</v>
      </c>
      <c r="F7" s="284">
        <v>26.848673589999997</v>
      </c>
      <c r="G7" s="284">
        <v>28.106474389999995</v>
      </c>
      <c r="H7" s="284">
        <v>39.941857320000011</v>
      </c>
      <c r="I7" s="284">
        <v>31.229923550000009</v>
      </c>
      <c r="J7" s="284">
        <v>52.818602350000006</v>
      </c>
    </row>
    <row r="8" spans="1:10 16384:16384">
      <c r="A8" t="s" vm="59">
        <v>543</v>
      </c>
      <c r="B8" s="285">
        <v>60.885557569999996</v>
      </c>
      <c r="C8" s="284">
        <v>65.831603729999998</v>
      </c>
      <c r="D8" s="284">
        <v>64.00768106000001</v>
      </c>
      <c r="E8" s="284">
        <v>70.602544349999988</v>
      </c>
      <c r="F8" s="284">
        <v>72.224505029999975</v>
      </c>
      <c r="G8" s="284">
        <v>67.639293080000002</v>
      </c>
      <c r="H8" s="284">
        <v>67.636493590000001</v>
      </c>
      <c r="I8" s="284">
        <v>63.394089239999978</v>
      </c>
      <c r="J8" s="284">
        <v>60.584288429999987</v>
      </c>
    </row>
    <row r="9" spans="1:10 16384:16384">
      <c r="A9" t="s" vm="85">
        <v>544</v>
      </c>
      <c r="B9" s="285">
        <v>89.144003090000012</v>
      </c>
      <c r="C9" s="284">
        <v>92.431790789999994</v>
      </c>
      <c r="D9" s="284">
        <v>120.41638970999998</v>
      </c>
      <c r="E9" s="284">
        <v>89.837239670000002</v>
      </c>
      <c r="F9" s="284">
        <v>82.564834990000023</v>
      </c>
      <c r="G9" s="284">
        <v>92.368930300000017</v>
      </c>
      <c r="H9" s="284">
        <v>119.73901944000001</v>
      </c>
      <c r="I9" s="284">
        <v>88.335604829999994</v>
      </c>
      <c r="J9" s="284">
        <v>95.972350200000022</v>
      </c>
    </row>
    <row r="10" spans="1:10 16384:16384">
      <c r="A10" t="s" vm="86">
        <v>545</v>
      </c>
      <c r="B10" s="285">
        <v>29.73768845</v>
      </c>
      <c r="C10" s="284">
        <v>28.217701519999999</v>
      </c>
      <c r="D10" s="284">
        <v>28.882050410000002</v>
      </c>
      <c r="E10" s="284">
        <v>29.224288880000003</v>
      </c>
      <c r="F10" s="284">
        <v>32.913201769999993</v>
      </c>
      <c r="G10" s="284">
        <v>30.176763859999998</v>
      </c>
      <c r="H10" s="284">
        <v>26.431960779999997</v>
      </c>
      <c r="I10" s="284">
        <v>31.63161096</v>
      </c>
      <c r="J10" s="284">
        <v>28.00856843</v>
      </c>
    </row>
    <row r="11" spans="1:10 16384:16384">
      <c r="A11" t="s" vm="100">
        <v>546</v>
      </c>
      <c r="B11" s="285">
        <v>47.5</v>
      </c>
      <c r="C11" s="284">
        <v>88.020153069999992</v>
      </c>
      <c r="D11" s="284">
        <v>63.746685839999998</v>
      </c>
      <c r="E11" s="284">
        <v>39.92856659000001</v>
      </c>
      <c r="F11" s="284">
        <v>38.373311960000009</v>
      </c>
      <c r="G11" s="284">
        <v>30.83566810000001</v>
      </c>
      <c r="H11" s="284">
        <v>27.098992669999998</v>
      </c>
      <c r="I11" s="284">
        <v>32.713803490000004</v>
      </c>
      <c r="J11" s="284">
        <v>49.946341230000002</v>
      </c>
    </row>
    <row r="12" spans="1:10 16384:16384">
      <c r="A12" t="s" vm="60">
        <v>547</v>
      </c>
      <c r="B12" s="285">
        <v>101.85264650999994</v>
      </c>
      <c r="C12" s="284">
        <v>82.479517880000031</v>
      </c>
      <c r="D12" s="284">
        <v>108.00265456000007</v>
      </c>
      <c r="E12" s="284">
        <v>111.26216750999998</v>
      </c>
      <c r="F12" s="284">
        <v>87.751758919999986</v>
      </c>
      <c r="G12" s="284">
        <v>74.789679659999976</v>
      </c>
      <c r="H12" s="284">
        <v>102.56434965999998</v>
      </c>
      <c r="I12" s="284">
        <v>103.85398891000001</v>
      </c>
      <c r="J12" s="284">
        <v>90.922103620000001</v>
      </c>
    </row>
    <row r="13" spans="1:10 16384:16384">
      <c r="A13" t="s" vm="87">
        <v>548</v>
      </c>
      <c r="B13" s="285">
        <v>-5</v>
      </c>
      <c r="C13" s="284">
        <v>8.5441970699999956</v>
      </c>
      <c r="D13" s="284">
        <v>6.884834699999999</v>
      </c>
      <c r="E13" s="284">
        <v>10.380991989999998</v>
      </c>
      <c r="F13" s="284">
        <v>19.233856329999995</v>
      </c>
      <c r="G13" s="284">
        <v>8.6057310099999995</v>
      </c>
      <c r="H13" s="284">
        <v>9.4623694599999766</v>
      </c>
      <c r="I13" s="284">
        <v>9.3034542900000048</v>
      </c>
      <c r="J13" s="284">
        <v>6.3376283999999714</v>
      </c>
      <c r="XFD13" s="6"/>
    </row>
    <row r="14" spans="1:10 16384:16384">
      <c r="A14" s="8" t="s">
        <v>7</v>
      </c>
      <c r="B14" s="300">
        <v>465.20524986999999</v>
      </c>
      <c r="C14" s="335">
        <v>496.19139884000003</v>
      </c>
      <c r="D14" s="335">
        <v>522.42498018000015</v>
      </c>
      <c r="E14" s="335">
        <v>454.87274546000003</v>
      </c>
      <c r="F14" s="335">
        <v>453.37547878999993</v>
      </c>
      <c r="G14" s="335">
        <v>420.57926213000007</v>
      </c>
      <c r="H14" s="335">
        <v>466.04245436999997</v>
      </c>
      <c r="I14" s="335">
        <v>430.19107806</v>
      </c>
      <c r="J14" s="335">
        <v>454.62017866000008</v>
      </c>
    </row>
    <row r="16" spans="1:10 16384:16384">
      <c r="A16" s="56" t="s">
        <v>207</v>
      </c>
    </row>
    <row r="17" spans="1:10">
      <c r="A17" s="94" t="s">
        <v>205</v>
      </c>
      <c r="B17" s="65">
        <v>2023</v>
      </c>
      <c r="C17" s="15" t="s" vm="3">
        <v>233</v>
      </c>
      <c r="D17" s="15" t="s" vm="1">
        <v>234</v>
      </c>
    </row>
    <row r="18" spans="1:10">
      <c r="A18" s="9" t="s" vm="57">
        <v>541</v>
      </c>
      <c r="B18" s="285">
        <v>358.10564217999985</v>
      </c>
      <c r="C18" s="284">
        <v>324.41807217000024</v>
      </c>
      <c r="D18" s="284">
        <v>244.99095985</v>
      </c>
    </row>
    <row r="19" spans="1:10">
      <c r="A19" t="s" vm="58">
        <v>542</v>
      </c>
      <c r="B19" s="285">
        <v>147.77831022000004</v>
      </c>
      <c r="C19" s="284">
        <v>126.12692884999997</v>
      </c>
      <c r="D19" s="284">
        <v>218.87533239999993</v>
      </c>
    </row>
    <row r="20" spans="1:10">
      <c r="A20" t="s" vm="59">
        <v>543</v>
      </c>
      <c r="B20" s="285">
        <v>261.32738670999998</v>
      </c>
      <c r="C20" s="284">
        <v>270.89438093999996</v>
      </c>
      <c r="D20" s="284">
        <v>230.62238337000002</v>
      </c>
    </row>
    <row r="21" spans="1:10">
      <c r="A21" t="s" vm="85">
        <v>544</v>
      </c>
      <c r="B21" s="285">
        <v>391.82942326</v>
      </c>
      <c r="C21" s="284">
        <v>383.00838955999978</v>
      </c>
      <c r="D21" s="284">
        <v>439.02744251999985</v>
      </c>
    </row>
    <row r="22" spans="1:10">
      <c r="A22" t="s" vm="86">
        <v>545</v>
      </c>
      <c r="B22" s="285">
        <v>116.06172925999998</v>
      </c>
      <c r="C22" s="284">
        <v>121.15353737000002</v>
      </c>
      <c r="D22" s="284">
        <v>106.09856576999998</v>
      </c>
    </row>
    <row r="23" spans="1:10">
      <c r="A23" t="s" vm="100">
        <v>546</v>
      </c>
      <c r="B23" s="285">
        <v>239</v>
      </c>
      <c r="C23" s="284">
        <v>129.02177621999999</v>
      </c>
      <c r="D23" s="284">
        <v>141.56199707000005</v>
      </c>
    </row>
    <row r="24" spans="1:10">
      <c r="A24" t="s" vm="60">
        <v>547</v>
      </c>
      <c r="B24" s="285">
        <v>403.59698646000015</v>
      </c>
      <c r="C24" s="284">
        <v>368.95977715000015</v>
      </c>
      <c r="D24" s="284">
        <v>315.14446427000019</v>
      </c>
    </row>
    <row r="25" spans="1:10">
      <c r="A25" t="s" vm="87">
        <v>548</v>
      </c>
      <c r="B25" s="285">
        <v>21</v>
      </c>
      <c r="C25" s="284">
        <v>46.605411090000246</v>
      </c>
      <c r="D25" s="284">
        <v>20.409653370000228</v>
      </c>
    </row>
    <row r="26" spans="1:10">
      <c r="A26" s="8" t="s">
        <v>7</v>
      </c>
      <c r="B26" s="300">
        <v>1938.6943743499999</v>
      </c>
      <c r="C26" s="335">
        <v>1770.1882733500004</v>
      </c>
      <c r="D26" s="335">
        <v>1716.7307986200003</v>
      </c>
    </row>
    <row r="28" spans="1:10" ht="18.75">
      <c r="A28" s="55" t="s">
        <v>262</v>
      </c>
    </row>
    <row r="29" spans="1:10" ht="18.75">
      <c r="A29" s="55"/>
    </row>
    <row r="30" spans="1:10">
      <c r="A30" s="56" t="s">
        <v>261</v>
      </c>
    </row>
    <row r="31" spans="1:10">
      <c r="A31" s="94" t="s">
        <v>205</v>
      </c>
      <c r="B31" s="65" t="s" vm="109">
        <v>514</v>
      </c>
      <c r="C31" s="15" t="s" vm="103">
        <v>492</v>
      </c>
      <c r="D31" s="15" t="s" vm="102">
        <v>213</v>
      </c>
      <c r="E31" s="15" t="s" vm="104">
        <v>23</v>
      </c>
      <c r="F31" s="15" t="s" vm="99">
        <v>24</v>
      </c>
      <c r="G31" s="15" t="s" vm="96">
        <v>25</v>
      </c>
      <c r="H31" s="15" t="s" vm="4">
        <v>26</v>
      </c>
      <c r="I31" s="15" t="s" vm="5">
        <v>27</v>
      </c>
      <c r="J31" s="15" t="s" vm="7">
        <v>28</v>
      </c>
    </row>
    <row r="32" spans="1:10">
      <c r="A32" t="s" vm="18">
        <v>8</v>
      </c>
      <c r="B32" s="285">
        <v>8.4019630700000008</v>
      </c>
      <c r="C32" s="284">
        <v>1.1051561299999999</v>
      </c>
      <c r="D32" s="284">
        <v>24.688593949999998</v>
      </c>
      <c r="E32" s="284">
        <v>32.104686450000003</v>
      </c>
      <c r="F32" s="284">
        <v>26.358902430000001</v>
      </c>
      <c r="G32" s="284">
        <v>8.6243552300000008</v>
      </c>
      <c r="H32" s="284">
        <v>15.952442989999998</v>
      </c>
      <c r="I32" s="284">
        <v>18.652614649999997</v>
      </c>
      <c r="J32" s="284">
        <v>20.816695550000002</v>
      </c>
    </row>
    <row r="33" spans="1:10">
      <c r="A33" t="s" vm="61">
        <v>549</v>
      </c>
      <c r="B33" s="285">
        <v>93.166211980000014</v>
      </c>
      <c r="C33" s="284">
        <v>47.418471130000007</v>
      </c>
      <c r="D33" s="284">
        <v>53.069071029999989</v>
      </c>
      <c r="E33" s="284">
        <v>94.443628849999968</v>
      </c>
      <c r="F33" s="284">
        <v>211.32349499000006</v>
      </c>
      <c r="G33" s="284">
        <v>85.477242069999974</v>
      </c>
      <c r="H33" s="284">
        <v>82.460382209999977</v>
      </c>
      <c r="I33" s="284">
        <v>73.53886537999999</v>
      </c>
      <c r="J33" s="284">
        <v>223.09376262000001</v>
      </c>
    </row>
    <row r="34" spans="1:10">
      <c r="A34" s="16" t="s">
        <v>263</v>
      </c>
      <c r="B34" s="342">
        <v>345.24483790000022</v>
      </c>
      <c r="C34" s="343">
        <v>-29.432291549998979</v>
      </c>
      <c r="D34" s="343">
        <v>-44.385606550000048</v>
      </c>
      <c r="E34" s="343">
        <v>-126.25166225000025</v>
      </c>
      <c r="F34" s="343">
        <v>128.7601122399999</v>
      </c>
      <c r="G34" s="343">
        <v>-60.78607599999949</v>
      </c>
      <c r="H34" s="343">
        <v>-91.316528569999917</v>
      </c>
      <c r="I34" s="343">
        <v>9.5021662800000755</v>
      </c>
      <c r="J34" s="343">
        <v>55.93169047999978</v>
      </c>
    </row>
    <row r="35" spans="1:10">
      <c r="A35" t="s" vm="63">
        <v>550</v>
      </c>
      <c r="B35" s="285">
        <v>392.68864560999998</v>
      </c>
      <c r="C35" s="284">
        <v>-48.757383600000004</v>
      </c>
      <c r="D35" s="284">
        <v>-24.741736220000014</v>
      </c>
      <c r="E35" s="284">
        <v>-42.886742819999967</v>
      </c>
      <c r="F35" s="284">
        <v>124.85655268000001</v>
      </c>
      <c r="G35" s="284">
        <v>5.030442449999958</v>
      </c>
      <c r="H35" s="284">
        <v>-21.066861879999994</v>
      </c>
      <c r="I35" s="284">
        <v>46.887093210000053</v>
      </c>
      <c r="J35" s="284">
        <v>96.341799819999991</v>
      </c>
    </row>
    <row r="36" spans="1:10">
      <c r="A36" t="s" vm="62">
        <v>551</v>
      </c>
      <c r="B36" s="285">
        <v>-47.44380770999976</v>
      </c>
      <c r="C36" s="284">
        <v>19.325092050001025</v>
      </c>
      <c r="D36" s="284">
        <v>-19.643870330000031</v>
      </c>
      <c r="E36" s="284">
        <v>-83.364919430000285</v>
      </c>
      <c r="F36" s="284">
        <v>3.9035595599998834</v>
      </c>
      <c r="G36" s="284">
        <v>-65.81651844999945</v>
      </c>
      <c r="H36" s="284">
        <v>-70.249666689999927</v>
      </c>
      <c r="I36" s="284">
        <v>-37.384926929999978</v>
      </c>
      <c r="J36" s="284">
        <v>-40.410109340000211</v>
      </c>
    </row>
    <row r="37" spans="1:10">
      <c r="A37" s="16" t="s">
        <v>264</v>
      </c>
      <c r="B37" s="342">
        <v>31.322198110002034</v>
      </c>
      <c r="C37" s="343">
        <v>-7.7722745999889327</v>
      </c>
      <c r="D37" s="343">
        <v>75.931336670001514</v>
      </c>
      <c r="E37" s="343">
        <v>70.336948179985043</v>
      </c>
      <c r="F37" s="343">
        <v>-92.178332949993973</v>
      </c>
      <c r="G37" s="343">
        <v>157.38139738000106</v>
      </c>
      <c r="H37" s="343">
        <v>96.701778910000797</v>
      </c>
      <c r="I37" s="343">
        <v>85.072383770001181</v>
      </c>
      <c r="J37" s="343">
        <v>41.73655272000051</v>
      </c>
    </row>
    <row r="38" spans="1:10">
      <c r="A38" t="s" vm="64">
        <v>552</v>
      </c>
      <c r="B38" s="285">
        <v>70.934027520007604</v>
      </c>
      <c r="C38" s="284">
        <v>53.961906210007669</v>
      </c>
      <c r="D38" s="284">
        <v>54.227266599999908</v>
      </c>
      <c r="E38" s="284">
        <v>61.763199939987182</v>
      </c>
      <c r="F38" s="284">
        <v>51.776475089998719</v>
      </c>
      <c r="G38" s="284">
        <v>52.256577350002289</v>
      </c>
      <c r="H38" s="284">
        <v>48.44035969999981</v>
      </c>
      <c r="I38" s="284">
        <v>53.871828029999975</v>
      </c>
      <c r="J38" s="284">
        <v>41.687030390000345</v>
      </c>
    </row>
    <row r="39" spans="1:10">
      <c r="A39" t="s" vm="65">
        <v>553</v>
      </c>
      <c r="B39" s="285">
        <v>-39.611829410005569</v>
      </c>
      <c r="C39" s="284">
        <v>-61.734180809996602</v>
      </c>
      <c r="D39" s="284">
        <v>21.704070070001602</v>
      </c>
      <c r="E39" s="284">
        <v>8.5737482399978635</v>
      </c>
      <c r="F39" s="284">
        <v>-143.95480803999268</v>
      </c>
      <c r="G39" s="284">
        <v>105.12482002999877</v>
      </c>
      <c r="H39" s="284">
        <v>48.261419210000994</v>
      </c>
      <c r="I39" s="284">
        <v>31.200555740001203</v>
      </c>
      <c r="J39" s="284">
        <v>4.9522330000162124E-2</v>
      </c>
    </row>
    <row r="40" spans="1:10">
      <c r="A40" s="8" t="s">
        <v>10</v>
      </c>
      <c r="B40" s="300">
        <v>478.13521106000229</v>
      </c>
      <c r="C40" s="335">
        <v>11.319061110012093</v>
      </c>
      <c r="D40" s="335">
        <v>109.30339510000145</v>
      </c>
      <c r="E40" s="335">
        <v>70.633601229984762</v>
      </c>
      <c r="F40" s="335">
        <v>274.26417671000593</v>
      </c>
      <c r="G40" s="335">
        <v>190.69691868000154</v>
      </c>
      <c r="H40" s="335">
        <v>103.79807554000085</v>
      </c>
      <c r="I40" s="335">
        <v>186.76603008000123</v>
      </c>
      <c r="J40" s="335">
        <v>341.57870137000032</v>
      </c>
    </row>
    <row r="42" spans="1:10">
      <c r="A42" s="56" t="s">
        <v>207</v>
      </c>
    </row>
    <row r="43" spans="1:10">
      <c r="A43" s="94" t="s">
        <v>205</v>
      </c>
      <c r="B43" s="65">
        <v>2023</v>
      </c>
      <c r="C43" s="15" t="s" vm="3">
        <v>233</v>
      </c>
      <c r="D43" s="15" t="s" vm="1">
        <v>234</v>
      </c>
    </row>
    <row r="44" spans="1:10">
      <c r="A44" t="s" vm="18">
        <v>8</v>
      </c>
      <c r="B44" s="285">
        <v>66.300399600000006</v>
      </c>
      <c r="C44" s="284">
        <v>69.588315300000005</v>
      </c>
      <c r="D44" s="284">
        <v>29.67476486</v>
      </c>
    </row>
    <row r="45" spans="1:10">
      <c r="A45" t="s" vm="61">
        <v>549</v>
      </c>
      <c r="B45" s="285">
        <v>288.09738299000009</v>
      </c>
      <c r="C45" s="284">
        <v>452.79998465</v>
      </c>
      <c r="D45" s="284">
        <v>676.40458236000018</v>
      </c>
    </row>
    <row r="46" spans="1:10">
      <c r="A46" s="16" t="s">
        <v>263</v>
      </c>
      <c r="B46" s="342">
        <v>145.17527754999966</v>
      </c>
      <c r="C46" s="343">
        <v>-13.840326050000613</v>
      </c>
      <c r="D46" s="343">
        <v>191.74426460999982</v>
      </c>
    </row>
    <row r="47" spans="1:10">
      <c r="A47" t="s" vm="63">
        <v>550</v>
      </c>
      <c r="B47" s="285">
        <v>276.30278297000001</v>
      </c>
      <c r="C47" s="284">
        <v>155.70722645999999</v>
      </c>
      <c r="D47" s="284">
        <v>296.11994290999974</v>
      </c>
    </row>
    <row r="48" spans="1:10">
      <c r="A48" t="s" vm="62">
        <v>551</v>
      </c>
      <c r="B48" s="285">
        <v>-131.12750542000035</v>
      </c>
      <c r="C48" s="284">
        <v>-169.5475525100006</v>
      </c>
      <c r="D48" s="284">
        <v>-104.37567829999992</v>
      </c>
    </row>
    <row r="49" spans="1:4">
      <c r="A49" s="16" t="s">
        <v>264</v>
      </c>
      <c r="B49" s="342">
        <v>169.81820835999866</v>
      </c>
      <c r="C49" s="343">
        <v>246.97722710998357</v>
      </c>
      <c r="D49" s="343">
        <v>127.95424459998966</v>
      </c>
    </row>
    <row r="50" spans="1:4">
      <c r="A50" t="s" vm="64">
        <v>552</v>
      </c>
      <c r="B50" s="285">
        <v>240.88640027001503</v>
      </c>
      <c r="C50" s="284">
        <v>206.34524016998677</v>
      </c>
      <c r="D50" s="284">
        <v>142.44674633999313</v>
      </c>
    </row>
    <row r="51" spans="1:4">
      <c r="A51" t="s" vm="65">
        <v>553</v>
      </c>
      <c r="B51" s="285">
        <v>-71.068191910016367</v>
      </c>
      <c r="C51" s="284">
        <v>40.6319869399968</v>
      </c>
      <c r="D51" s="284">
        <v>-14.492501740003457</v>
      </c>
    </row>
    <row r="52" spans="1:4">
      <c r="A52" s="8" t="s">
        <v>10</v>
      </c>
      <c r="B52" s="300">
        <v>669.39126849999843</v>
      </c>
      <c r="C52" s="335">
        <v>755.52520100998299</v>
      </c>
      <c r="D52" s="335">
        <v>1025.7778564299897</v>
      </c>
    </row>
  </sheetData>
  <pageMargins left="0.7" right="0.7" top="0.75" bottom="0.75" header="0.3" footer="0.3"/>
  <pageSetup paperSize="9" scale="49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2C9A-1F45-4B5A-943B-BEFF83B6AED5}">
  <dimension ref="A2:J43"/>
  <sheetViews>
    <sheetView showGridLines="0" workbookViewId="0">
      <selection activeCell="B18" sqref="B18:E18"/>
    </sheetView>
  </sheetViews>
  <sheetFormatPr baseColWidth="10" defaultColWidth="11.42578125" defaultRowHeight="15"/>
  <cols>
    <col min="1" max="1" width="48.7109375" customWidth="1"/>
    <col min="2" max="10" width="11.7109375" customWidth="1"/>
  </cols>
  <sheetData>
    <row r="2" spans="1:10" ht="18.75">
      <c r="A2" s="55" t="s">
        <v>265</v>
      </c>
    </row>
    <row r="3" spans="1:10">
      <c r="A3" s="56"/>
    </row>
    <row r="4" spans="1:10">
      <c r="A4" s="56" t="s">
        <v>261</v>
      </c>
    </row>
    <row r="5" spans="1:10">
      <c r="A5" s="94" t="s">
        <v>205</v>
      </c>
      <c r="B5" s="65" t="s" vm="109">
        <v>514</v>
      </c>
      <c r="C5" s="15" t="s" vm="103">
        <v>492</v>
      </c>
      <c r="D5" s="15" t="s" vm="102">
        <v>213</v>
      </c>
      <c r="E5" s="15" t="s" vm="104">
        <v>23</v>
      </c>
      <c r="F5" s="15" t="s" vm="99">
        <v>24</v>
      </c>
      <c r="G5" s="15" t="s" vm="96">
        <v>25</v>
      </c>
      <c r="H5" s="15" t="s" vm="4">
        <v>26</v>
      </c>
      <c r="I5" s="15" t="s" vm="5">
        <v>27</v>
      </c>
      <c r="J5" s="15" t="s" vm="7">
        <v>28</v>
      </c>
    </row>
    <row r="6" spans="1:10">
      <c r="A6" t="s" vm="71">
        <v>531</v>
      </c>
      <c r="B6" s="285">
        <v>423.07654052999976</v>
      </c>
      <c r="C6" s="284">
        <v>382.76370825999993</v>
      </c>
      <c r="D6" s="284">
        <v>364.31436765000035</v>
      </c>
      <c r="E6" s="284">
        <v>362.59732287999964</v>
      </c>
      <c r="F6" s="284">
        <v>358.52804218000023</v>
      </c>
      <c r="G6" s="284">
        <v>331.10681198000003</v>
      </c>
      <c r="H6" s="284">
        <v>330.91846137999988</v>
      </c>
      <c r="I6" s="284">
        <v>338.23928780000017</v>
      </c>
      <c r="J6" s="284">
        <v>370.51464769000017</v>
      </c>
    </row>
    <row r="7" spans="1:10">
      <c r="A7" t="s" vm="72">
        <v>532</v>
      </c>
      <c r="B7" s="285">
        <v>40.99779800999999</v>
      </c>
      <c r="C7" s="284">
        <v>42.041978860000008</v>
      </c>
      <c r="D7" s="284">
        <v>39.279426650000005</v>
      </c>
      <c r="E7" s="284">
        <v>36.707614770000006</v>
      </c>
      <c r="F7" s="284">
        <v>34.834630320000002</v>
      </c>
      <c r="G7" s="284">
        <v>15.371293700000018</v>
      </c>
      <c r="H7" s="284">
        <v>33.111620279999997</v>
      </c>
      <c r="I7" s="284">
        <v>32.970678180000007</v>
      </c>
      <c r="J7" s="284">
        <v>32.47336426999999</v>
      </c>
    </row>
    <row r="8" spans="1:10">
      <c r="A8" t="s" vm="73">
        <v>533</v>
      </c>
      <c r="B8" s="285">
        <v>78.703279439999974</v>
      </c>
      <c r="C8" s="284">
        <v>67.964010310000006</v>
      </c>
      <c r="D8" s="284">
        <v>60.565314469999997</v>
      </c>
      <c r="E8" s="284">
        <v>59.169863359999987</v>
      </c>
      <c r="F8" s="284">
        <v>60.20343276000002</v>
      </c>
      <c r="G8" s="284">
        <v>57.42600087000001</v>
      </c>
      <c r="H8" s="284">
        <v>52.34535254999998</v>
      </c>
      <c r="I8" s="284">
        <v>55.14363686999998</v>
      </c>
      <c r="J8" s="284">
        <v>55.817487280000002</v>
      </c>
    </row>
    <row r="9" spans="1:10">
      <c r="A9" t="s" vm="74">
        <v>534</v>
      </c>
      <c r="B9" s="285">
        <v>27.063830890000009</v>
      </c>
      <c r="C9" s="284">
        <v>20.66137510000004</v>
      </c>
      <c r="D9" s="284">
        <v>23.581111890000006</v>
      </c>
      <c r="E9" s="284">
        <v>23.02595688000002</v>
      </c>
      <c r="F9" s="284">
        <v>23.037791429999999</v>
      </c>
      <c r="G9" s="284">
        <v>24.913264669999968</v>
      </c>
      <c r="H9" s="284">
        <v>21.750483489999962</v>
      </c>
      <c r="I9" s="284">
        <v>18.116398249999975</v>
      </c>
      <c r="J9" s="284">
        <v>25.221434120000012</v>
      </c>
    </row>
    <row r="10" spans="1:10">
      <c r="A10" s="8" t="s" vm="21">
        <v>535</v>
      </c>
      <c r="B10" s="300">
        <v>569.84144886999968</v>
      </c>
      <c r="C10" s="335">
        <v>513.43107252999994</v>
      </c>
      <c r="D10" s="335">
        <v>487.74022066000032</v>
      </c>
      <c r="E10" s="335">
        <v>481.50075788999965</v>
      </c>
      <c r="F10" s="335">
        <v>476.60389669000028</v>
      </c>
      <c r="G10" s="335">
        <v>428.81737122000004</v>
      </c>
      <c r="H10" s="335">
        <v>438.12591769999983</v>
      </c>
      <c r="I10" s="335">
        <v>444.4700011000001</v>
      </c>
      <c r="J10" s="335">
        <v>484.02693336000021</v>
      </c>
    </row>
    <row r="11" spans="1:10">
      <c r="A11" t="s" vm="66">
        <v>536</v>
      </c>
      <c r="B11" s="285">
        <v>123.48298524999993</v>
      </c>
      <c r="C11" s="284">
        <v>110.92521372999997</v>
      </c>
      <c r="D11" s="284">
        <v>113.99268695999965</v>
      </c>
      <c r="E11" s="284">
        <v>108.07974679000021</v>
      </c>
      <c r="F11" s="284">
        <v>102.10410228000015</v>
      </c>
      <c r="G11" s="284">
        <v>99.46426846</v>
      </c>
      <c r="H11" s="284">
        <v>96.389379469999909</v>
      </c>
      <c r="I11" s="284">
        <v>97.015891939999918</v>
      </c>
      <c r="J11" s="284">
        <v>99.248983790000082</v>
      </c>
    </row>
    <row r="12" spans="1:10">
      <c r="A12" t="s" vm="67">
        <v>537</v>
      </c>
      <c r="B12" s="285">
        <v>24.131353680000011</v>
      </c>
      <c r="C12" s="284">
        <v>20.63037559999999</v>
      </c>
      <c r="D12" s="284">
        <v>23.132680049999994</v>
      </c>
      <c r="E12" s="284">
        <v>18.57886152999999</v>
      </c>
      <c r="F12" s="284">
        <v>22.317246209999993</v>
      </c>
      <c r="G12" s="284">
        <v>17.909663660000003</v>
      </c>
      <c r="H12" s="284">
        <v>25.166200150000005</v>
      </c>
      <c r="I12" s="284">
        <v>21.388759880000016</v>
      </c>
      <c r="J12" s="284">
        <v>26.505128760000016</v>
      </c>
    </row>
    <row r="13" spans="1:10">
      <c r="A13" t="s" vm="68">
        <v>538</v>
      </c>
      <c r="B13" s="285">
        <v>34.919431349999954</v>
      </c>
      <c r="C13" s="284">
        <v>27.557514049999938</v>
      </c>
      <c r="D13" s="284">
        <v>32.752954579999894</v>
      </c>
      <c r="E13" s="284">
        <v>31.514274629999985</v>
      </c>
      <c r="F13" s="284">
        <v>30.197938890000025</v>
      </c>
      <c r="G13" s="284">
        <v>25.434927279999961</v>
      </c>
      <c r="H13" s="284">
        <v>27.374626320000122</v>
      </c>
      <c r="I13" s="284">
        <v>17.672679189999972</v>
      </c>
      <c r="J13" s="284">
        <v>19.81703345999999</v>
      </c>
    </row>
    <row r="14" spans="1:10">
      <c r="A14" t="s" vm="69">
        <v>539</v>
      </c>
      <c r="B14" s="285">
        <v>13.125902189999996</v>
      </c>
      <c r="C14" s="284">
        <v>9.7619650000000089</v>
      </c>
      <c r="D14" s="284">
        <v>10.770449919999965</v>
      </c>
      <c r="E14" s="284">
        <v>12.410705849999964</v>
      </c>
      <c r="F14" s="284">
        <v>18.045565890000031</v>
      </c>
      <c r="G14" s="284">
        <v>13.161011930000019</v>
      </c>
      <c r="H14" s="284">
        <v>11.308112460000002</v>
      </c>
      <c r="I14" s="284">
        <v>11.346907780000006</v>
      </c>
      <c r="J14" s="284">
        <v>10.402236519999981</v>
      </c>
    </row>
    <row r="15" spans="1:10">
      <c r="A15" t="s" vm="70">
        <v>62</v>
      </c>
      <c r="B15" s="285">
        <v>126.36178670000014</v>
      </c>
      <c r="C15" s="284">
        <v>62.338772969999944</v>
      </c>
      <c r="D15" s="284">
        <v>108.32906120999948</v>
      </c>
      <c r="E15" s="284">
        <v>68.253744889999865</v>
      </c>
      <c r="F15" s="284">
        <v>60.888747059999645</v>
      </c>
      <c r="G15" s="284">
        <v>51.10361336999965</v>
      </c>
      <c r="H15" s="284">
        <v>63.893263769999955</v>
      </c>
      <c r="I15" s="284">
        <v>52.478485629999952</v>
      </c>
      <c r="J15" s="284">
        <v>72.038695310000321</v>
      </c>
    </row>
    <row r="16" spans="1:10">
      <c r="A16" s="8" t="s">
        <v>64</v>
      </c>
      <c r="B16" s="300">
        <v>322.02145917000001</v>
      </c>
      <c r="C16" s="335">
        <v>231.21384134999983</v>
      </c>
      <c r="D16" s="335">
        <v>288.97783271999901</v>
      </c>
      <c r="E16" s="335">
        <v>238.83733369000004</v>
      </c>
      <c r="F16" s="335">
        <v>233.55360032999985</v>
      </c>
      <c r="G16" s="335">
        <v>207.07348469999965</v>
      </c>
      <c r="H16" s="335">
        <v>224.13158216999997</v>
      </c>
      <c r="I16" s="335">
        <v>199.90272441999986</v>
      </c>
      <c r="J16" s="335">
        <v>228.01207784000039</v>
      </c>
    </row>
    <row r="17" spans="1:10">
      <c r="A17" s="5" t="s" vm="23">
        <v>540</v>
      </c>
      <c r="B17" s="285">
        <v>42.967781229999979</v>
      </c>
      <c r="C17" s="284">
        <v>41.041449569999926</v>
      </c>
      <c r="D17" s="284">
        <v>40.631315209999933</v>
      </c>
      <c r="E17" s="284">
        <v>41.124951219999929</v>
      </c>
      <c r="F17" s="284">
        <v>41.444449579999954</v>
      </c>
      <c r="G17" s="284">
        <v>41.261064209999979</v>
      </c>
      <c r="H17" s="284">
        <v>39.772340949999965</v>
      </c>
      <c r="I17" s="284">
        <v>50.085034589999928</v>
      </c>
      <c r="J17" s="284">
        <v>42.149446959999956</v>
      </c>
    </row>
    <row r="18" spans="1:10">
      <c r="A18" s="8" t="s">
        <v>64</v>
      </c>
      <c r="B18" s="300">
        <v>934.83068926999965</v>
      </c>
      <c r="C18" s="335">
        <v>785.6863634499997</v>
      </c>
      <c r="D18" s="335">
        <v>817.34936858999924</v>
      </c>
      <c r="E18" s="335">
        <v>761.46304279999958</v>
      </c>
      <c r="F18" s="335">
        <v>751.60194660000002</v>
      </c>
      <c r="G18" s="335">
        <v>677.15192012999967</v>
      </c>
      <c r="H18" s="335">
        <v>702.02984081999978</v>
      </c>
      <c r="I18" s="335">
        <v>694.45776010999987</v>
      </c>
      <c r="J18" s="335">
        <v>754.18845816000055</v>
      </c>
    </row>
    <row r="21" spans="1:10">
      <c r="A21" s="56" t="s">
        <v>207</v>
      </c>
    </row>
    <row r="22" spans="1:10">
      <c r="A22" s="94" t="s">
        <v>205</v>
      </c>
      <c r="B22" s="65">
        <v>2023</v>
      </c>
      <c r="C22" s="15" t="s" vm="3">
        <v>233</v>
      </c>
      <c r="D22" s="15" t="s" vm="1">
        <v>234</v>
      </c>
    </row>
    <row r="23" spans="1:10">
      <c r="A23" t="s" vm="71">
        <v>531</v>
      </c>
      <c r="B23" s="285">
        <v>1532.7519393200007</v>
      </c>
      <c r="C23" s="284">
        <v>1358.7926033399997</v>
      </c>
      <c r="D23" s="284">
        <v>1310.7891391000003</v>
      </c>
    </row>
    <row r="24" spans="1:10">
      <c r="A24" t="s" vm="72">
        <v>532</v>
      </c>
      <c r="B24" s="285">
        <v>159.02681829000002</v>
      </c>
      <c r="C24" s="284">
        <v>116.28822248000004</v>
      </c>
      <c r="D24" s="284">
        <v>130.94846597000003</v>
      </c>
    </row>
    <row r="25" spans="1:10">
      <c r="A25" t="s" vm="73">
        <v>533</v>
      </c>
      <c r="B25" s="285">
        <v>266.40246758000001</v>
      </c>
      <c r="C25" s="284">
        <v>225.11842304999996</v>
      </c>
      <c r="D25" s="284">
        <v>209.15416333999994</v>
      </c>
    </row>
    <row r="26" spans="1:10">
      <c r="A26" t="s" vm="74">
        <v>534</v>
      </c>
      <c r="B26" s="285">
        <v>94.33227475999999</v>
      </c>
      <c r="C26" s="284">
        <v>87.817937839999942</v>
      </c>
      <c r="D26" s="284">
        <v>70.819687470000133</v>
      </c>
    </row>
    <row r="27" spans="1:10">
      <c r="A27" s="8" t="s" vm="21">
        <v>535</v>
      </c>
      <c r="B27" s="300">
        <v>2052.5134999500006</v>
      </c>
      <c r="C27" s="335">
        <v>1788.0171867099998</v>
      </c>
      <c r="D27" s="335">
        <v>1721.7114558800006</v>
      </c>
    </row>
    <row r="28" spans="1:10">
      <c r="A28" t="s" vm="66">
        <v>536</v>
      </c>
      <c r="B28" s="285">
        <v>456.48063272999997</v>
      </c>
      <c r="C28" s="284">
        <v>394.97364214999959</v>
      </c>
      <c r="D28" s="284">
        <v>381.31110142000011</v>
      </c>
    </row>
    <row r="29" spans="1:10">
      <c r="A29" t="s" vm="67">
        <v>537</v>
      </c>
      <c r="B29" s="285">
        <v>86.473270859999943</v>
      </c>
      <c r="C29" s="284">
        <v>86.781869899999961</v>
      </c>
      <c r="D29" s="284">
        <v>81.147805210000115</v>
      </c>
    </row>
    <row r="30" spans="1:10">
      <c r="A30" t="s" vm="68">
        <v>538</v>
      </c>
      <c r="B30" s="285">
        <v>126.74417460999997</v>
      </c>
      <c r="C30" s="284">
        <v>100.6801716799997</v>
      </c>
      <c r="D30" s="284">
        <v>65.152732630000045</v>
      </c>
    </row>
    <row r="31" spans="1:10">
      <c r="A31" t="s" vm="69">
        <v>539</v>
      </c>
      <c r="B31" s="285">
        <v>46.069022959999998</v>
      </c>
      <c r="C31" s="284">
        <v>53.861598060000127</v>
      </c>
      <c r="D31" s="284">
        <v>37.106403799999981</v>
      </c>
    </row>
    <row r="32" spans="1:10">
      <c r="A32" t="s" vm="70">
        <v>62</v>
      </c>
      <c r="B32" s="285">
        <v>365.28336577000016</v>
      </c>
      <c r="C32" s="284">
        <v>228.36410983000269</v>
      </c>
      <c r="D32" s="284">
        <v>252.48779628999787</v>
      </c>
    </row>
    <row r="33" spans="1:10">
      <c r="A33" s="8" t="s">
        <v>64</v>
      </c>
      <c r="B33" s="300">
        <v>1081.0504669299999</v>
      </c>
      <c r="C33" s="335">
        <v>864.66139162000206</v>
      </c>
      <c r="D33" s="335">
        <v>817.20583934999809</v>
      </c>
    </row>
    <row r="34" spans="1:10">
      <c r="A34" s="5" t="s" vm="23">
        <v>540</v>
      </c>
      <c r="B34" s="285">
        <v>165.76549723000005</v>
      </c>
      <c r="C34" s="284">
        <v>172.56288933000107</v>
      </c>
      <c r="D34" s="284">
        <v>174.85504107000085</v>
      </c>
    </row>
    <row r="35" spans="1:10">
      <c r="A35" s="8" t="s">
        <v>64</v>
      </c>
      <c r="B35" s="300">
        <v>3299.3294641100006</v>
      </c>
      <c r="C35" s="335">
        <v>2825.2414676600029</v>
      </c>
      <c r="D35" s="335">
        <v>2713.7723362999996</v>
      </c>
    </row>
    <row r="38" spans="1:10" ht="18.75">
      <c r="A38" s="55" t="s">
        <v>266</v>
      </c>
    </row>
    <row r="40" spans="1:10">
      <c r="A40" s="43"/>
      <c r="B40" s="65" t="s">
        <v>514</v>
      </c>
      <c r="C40" s="15" t="s">
        <v>492</v>
      </c>
      <c r="D40" s="15" t="s">
        <v>213</v>
      </c>
      <c r="E40" s="15" t="s">
        <v>23</v>
      </c>
      <c r="F40" s="15" t="s" vm="95">
        <v>24</v>
      </c>
      <c r="G40" s="15" t="s" vm="96">
        <v>25</v>
      </c>
      <c r="H40" s="15" t="s" vm="4">
        <v>26</v>
      </c>
      <c r="I40" s="15" t="s" vm="5">
        <v>27</v>
      </c>
      <c r="J40" s="15" t="s" vm="7">
        <v>28</v>
      </c>
    </row>
    <row r="41" spans="1:10">
      <c r="A41" s="9" t="s">
        <v>267</v>
      </c>
      <c r="B41" s="407">
        <v>1637</v>
      </c>
      <c r="C41">
        <v>1616</v>
      </c>
      <c r="D41">
        <v>1571</v>
      </c>
      <c r="E41" s="3">
        <v>1560</v>
      </c>
      <c r="F41" s="3">
        <v>1543</v>
      </c>
      <c r="G41" s="3">
        <v>1510</v>
      </c>
      <c r="H41" s="3">
        <v>1487</v>
      </c>
      <c r="I41" s="3">
        <v>1489</v>
      </c>
      <c r="J41" s="3">
        <v>1505</v>
      </c>
    </row>
    <row r="42" spans="1:10">
      <c r="A42" t="s">
        <v>268</v>
      </c>
      <c r="B42" s="407">
        <v>1686</v>
      </c>
      <c r="C42">
        <v>1667</v>
      </c>
      <c r="D42">
        <v>1636</v>
      </c>
      <c r="E42" s="3">
        <v>1612</v>
      </c>
      <c r="F42" s="3">
        <v>1582</v>
      </c>
      <c r="G42" s="3">
        <v>1554</v>
      </c>
      <c r="H42" s="3">
        <v>1543</v>
      </c>
      <c r="I42" s="3">
        <v>1530</v>
      </c>
      <c r="J42" s="3">
        <v>1556</v>
      </c>
    </row>
    <row r="43" spans="1:10">
      <c r="A43" s="29" t="s">
        <v>269</v>
      </c>
      <c r="B43" s="285">
        <v>36</v>
      </c>
      <c r="C43" s="284">
        <v>36</v>
      </c>
      <c r="D43" s="284">
        <v>36</v>
      </c>
      <c r="E43" s="284">
        <v>36</v>
      </c>
      <c r="F43" s="284">
        <v>35</v>
      </c>
      <c r="G43" s="284">
        <v>35</v>
      </c>
      <c r="H43" s="284">
        <v>35</v>
      </c>
      <c r="I43" s="284">
        <v>35</v>
      </c>
      <c r="J43" s="284">
        <v>34</v>
      </c>
    </row>
  </sheetData>
  <pageMargins left="0.7" right="0.7" top="0.75" bottom="0.75" header="0.3" footer="0.3"/>
  <pageSetup paperSize="9" scale="6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CE9D-CDE7-419B-A2B1-086410C6F373}">
  <dimension ref="A2:K106"/>
  <sheetViews>
    <sheetView showGridLines="0" topLeftCell="A3" workbookViewId="0">
      <selection activeCell="F45" sqref="F45"/>
    </sheetView>
  </sheetViews>
  <sheetFormatPr baseColWidth="10" defaultColWidth="11.42578125" defaultRowHeight="15"/>
  <cols>
    <col min="1" max="1" width="49" customWidth="1"/>
    <col min="2" max="2" width="27.7109375" customWidth="1"/>
    <col min="3" max="11" width="13" customWidth="1"/>
  </cols>
  <sheetData>
    <row r="2" spans="1:11" ht="18.75">
      <c r="A2" s="55" t="s">
        <v>270</v>
      </c>
    </row>
    <row r="3" spans="1:11">
      <c r="A3" s="56"/>
    </row>
    <row r="4" spans="1:11">
      <c r="A4" s="56" t="s">
        <v>261</v>
      </c>
    </row>
    <row r="5" spans="1:11">
      <c r="A5" s="94" t="s">
        <v>205</v>
      </c>
      <c r="B5" s="13"/>
      <c r="C5" s="65" t="s" vm="109">
        <v>514</v>
      </c>
      <c r="D5" s="15" t="s" vm="103">
        <v>492</v>
      </c>
      <c r="E5" s="15" t="s" vm="102">
        <v>213</v>
      </c>
      <c r="F5" s="15" t="s" vm="104">
        <v>23</v>
      </c>
      <c r="G5" s="15" t="s" vm="99">
        <v>24</v>
      </c>
      <c r="H5" s="15" t="s" vm="96">
        <v>25</v>
      </c>
      <c r="I5" s="15" t="s" vm="4">
        <v>26</v>
      </c>
      <c r="J5" s="15" t="s" vm="5">
        <v>27</v>
      </c>
      <c r="K5" s="15" t="s" vm="7">
        <v>28</v>
      </c>
    </row>
    <row r="6" spans="1:11">
      <c r="A6" t="s">
        <v>271</v>
      </c>
      <c r="B6" t="s" vm="75">
        <v>278</v>
      </c>
      <c r="C6" s="285">
        <v>-68.843993680003877</v>
      </c>
      <c r="D6" s="284">
        <v>-27.039170509970663</v>
      </c>
      <c r="E6" s="284">
        <v>173.83204464001167</v>
      </c>
      <c r="F6" s="284">
        <v>99.33686426998139</v>
      </c>
      <c r="G6" s="284">
        <v>-325.57286894997833</v>
      </c>
      <c r="H6" s="284">
        <v>562.34299322999618</v>
      </c>
      <c r="I6" s="284">
        <v>210.00561070000208</v>
      </c>
      <c r="J6" s="284">
        <v>453.33762841999624</v>
      </c>
      <c r="K6" s="284">
        <v>273.74359534000087</v>
      </c>
    </row>
    <row r="7" spans="1:11" ht="17.25">
      <c r="A7" t="s">
        <v>272</v>
      </c>
      <c r="B7" t="s" vm="75">
        <v>278</v>
      </c>
      <c r="C7" s="285">
        <v>2.6442998300000102</v>
      </c>
      <c r="D7" s="284">
        <v>-0.11846720999998535</v>
      </c>
      <c r="E7" s="284">
        <v>17.774255329999903</v>
      </c>
      <c r="F7" s="284">
        <v>7.8014831599999388</v>
      </c>
      <c r="G7" s="284">
        <v>1.9719344199999516</v>
      </c>
      <c r="H7" s="284">
        <v>0.68422405000003939</v>
      </c>
      <c r="I7" s="284">
        <v>11.200601929999896</v>
      </c>
      <c r="J7" s="284">
        <v>3.0922307099999666</v>
      </c>
      <c r="K7" s="284">
        <v>4.223179320000007</v>
      </c>
    </row>
    <row r="8" spans="1:11">
      <c r="A8" t="s">
        <v>273</v>
      </c>
      <c r="B8" t="s" vm="75">
        <v>278</v>
      </c>
      <c r="C8" s="285">
        <v>-11.446786359999955</v>
      </c>
      <c r="D8" s="284">
        <v>-5.9165366800001262</v>
      </c>
      <c r="E8" s="284">
        <v>22.483187120000046</v>
      </c>
      <c r="F8" s="284">
        <v>0.12012553999996727</v>
      </c>
      <c r="G8" s="284">
        <v>-12.917422350000052</v>
      </c>
      <c r="H8" s="284">
        <v>1.0329443599999462</v>
      </c>
      <c r="I8" s="284">
        <v>27.73030819000012</v>
      </c>
      <c r="J8" s="284">
        <v>2.9582888399999763</v>
      </c>
      <c r="K8" s="284">
        <v>8.7363292499999403</v>
      </c>
    </row>
    <row r="9" spans="1:11">
      <c r="A9" t="s">
        <v>274</v>
      </c>
      <c r="B9" t="s" vm="75">
        <v>278</v>
      </c>
      <c r="C9" s="285">
        <v>-11.879294209999994</v>
      </c>
      <c r="D9" s="284">
        <v>-22.972051089999997</v>
      </c>
      <c r="E9" s="284">
        <v>-1.0413834699999998</v>
      </c>
      <c r="F9" s="284">
        <v>-15.973247679999993</v>
      </c>
      <c r="G9" s="284">
        <v>18.068357310000003</v>
      </c>
      <c r="H9" s="284">
        <v>21.560606629999999</v>
      </c>
      <c r="I9" s="284">
        <v>14.190922610000005</v>
      </c>
      <c r="J9" s="284">
        <v>-2.2200053100000003</v>
      </c>
      <c r="K9" s="284">
        <v>13.042712990000005</v>
      </c>
    </row>
    <row r="10" spans="1:11">
      <c r="A10" t="s">
        <v>275</v>
      </c>
      <c r="B10" t="s" vm="75">
        <v>278</v>
      </c>
      <c r="C10" s="285">
        <v>-5.8258058099999994</v>
      </c>
      <c r="D10" s="284">
        <v>-5.1829456799999987</v>
      </c>
      <c r="E10" s="284">
        <v>-34.467713749999987</v>
      </c>
      <c r="F10" s="284">
        <v>-3.1141961500000015</v>
      </c>
      <c r="G10" s="284">
        <v>-5.4215930100000023</v>
      </c>
      <c r="H10" s="284">
        <v>-1.8836371900000008</v>
      </c>
      <c r="I10" s="284">
        <v>-2.8811809299999998</v>
      </c>
      <c r="J10" s="284">
        <v>-5.4460157999999987</v>
      </c>
      <c r="K10" s="284">
        <v>-4.5121435300000021</v>
      </c>
    </row>
    <row r="11" spans="1:11">
      <c r="A11" t="s">
        <v>276</v>
      </c>
      <c r="B11" t="s" vm="75">
        <v>278</v>
      </c>
      <c r="C11" s="285">
        <v>-39.729599180000001</v>
      </c>
      <c r="D11" s="284">
        <v>0.54906196000000185</v>
      </c>
      <c r="E11" s="284">
        <v>-2.41580526</v>
      </c>
      <c r="F11" s="284">
        <v>4.4767789299999992</v>
      </c>
      <c r="G11" s="284">
        <v>9.0889231000000024</v>
      </c>
      <c r="H11" s="284">
        <v>-2.6473998500000024</v>
      </c>
      <c r="I11" s="284">
        <v>-8.3118244899999993</v>
      </c>
      <c r="J11" s="284">
        <v>0.25595125000000091</v>
      </c>
      <c r="K11" s="284">
        <v>-9.2249798799999994</v>
      </c>
    </row>
    <row r="12" spans="1:11">
      <c r="A12" s="8" t="s">
        <v>277</v>
      </c>
      <c r="B12" s="8" t="s">
        <v>278</v>
      </c>
      <c r="C12" s="300">
        <v>-135.08117941000384</v>
      </c>
      <c r="D12" s="335">
        <v>-60.680109209970759</v>
      </c>
      <c r="E12" s="335">
        <v>176.16458461001162</v>
      </c>
      <c r="F12" s="335">
        <v>92.647808069981295</v>
      </c>
      <c r="G12" s="335">
        <v>-314.78266947997838</v>
      </c>
      <c r="H12" s="335">
        <v>581.08973122999623</v>
      </c>
      <c r="I12" s="335">
        <v>251.93443801000211</v>
      </c>
      <c r="J12" s="335">
        <v>451.9780781099962</v>
      </c>
      <c r="K12" s="335">
        <v>286.00869349000078</v>
      </c>
    </row>
    <row r="14" spans="1:11">
      <c r="A14" s="56" t="s">
        <v>207</v>
      </c>
    </row>
    <row r="15" spans="1:11">
      <c r="A15" s="94" t="s">
        <v>205</v>
      </c>
      <c r="B15" s="13"/>
      <c r="C15" s="65" t="s" vm="101">
        <v>347</v>
      </c>
      <c r="D15" s="15" t="s" vm="3">
        <v>233</v>
      </c>
      <c r="E15" s="15" t="s" vm="1">
        <v>234</v>
      </c>
    </row>
    <row r="16" spans="1:11">
      <c r="A16" s="9" t="s">
        <v>271</v>
      </c>
      <c r="B16" t="s" vm="75">
        <v>278</v>
      </c>
      <c r="C16" s="285">
        <v>177.28574471997379</v>
      </c>
      <c r="D16" s="284">
        <v>900.11336339994955</v>
      </c>
      <c r="E16" s="284">
        <v>838.74421221999148</v>
      </c>
    </row>
    <row r="17" spans="1:9" ht="17.25">
      <c r="A17" t="s">
        <v>272</v>
      </c>
      <c r="B17" t="s" vm="75">
        <v>278</v>
      </c>
      <c r="C17" s="285">
        <v>28.101571109999934</v>
      </c>
      <c r="D17" s="284">
        <v>16.948991110000037</v>
      </c>
      <c r="E17" s="284">
        <v>34.512026239999933</v>
      </c>
    </row>
    <row r="18" spans="1:9">
      <c r="A18" t="s">
        <v>273</v>
      </c>
      <c r="B18" t="s" vm="75">
        <v>278</v>
      </c>
      <c r="C18" s="285">
        <v>5.2399896199999585</v>
      </c>
      <c r="D18" s="284">
        <v>18.804119039999986</v>
      </c>
      <c r="E18" s="284">
        <v>60.044217719999985</v>
      </c>
    </row>
    <row r="19" spans="1:9">
      <c r="A19" t="s">
        <v>274</v>
      </c>
      <c r="B19" t="s" vm="75">
        <v>278</v>
      </c>
      <c r="C19" s="285">
        <v>-51.865976450000034</v>
      </c>
      <c r="D19" s="284">
        <v>51.599881240000023</v>
      </c>
      <c r="E19" s="284">
        <v>84.96369616000004</v>
      </c>
    </row>
    <row r="20" spans="1:9">
      <c r="A20" t="s">
        <v>275</v>
      </c>
      <c r="B20" t="s" vm="75">
        <v>278</v>
      </c>
      <c r="C20" s="285">
        <v>-48.590661390000001</v>
      </c>
      <c r="D20" s="284">
        <v>-15.632426929999999</v>
      </c>
      <c r="E20" s="284">
        <v>49.669150700000003</v>
      </c>
    </row>
    <row r="21" spans="1:9">
      <c r="A21" t="s">
        <v>276</v>
      </c>
      <c r="B21" t="s" vm="75">
        <v>278</v>
      </c>
      <c r="C21" s="285">
        <v>-37.119563550000009</v>
      </c>
      <c r="D21" s="284">
        <v>-1.6143499900000002</v>
      </c>
      <c r="E21" s="284">
        <v>-23.731921929999992</v>
      </c>
      <c r="F21" s="32"/>
    </row>
    <row r="22" spans="1:9">
      <c r="A22" s="8" t="s">
        <v>277</v>
      </c>
      <c r="B22" s="8" t="s">
        <v>278</v>
      </c>
      <c r="C22" s="300">
        <v>73.051104059973625</v>
      </c>
      <c r="D22" s="335">
        <v>970.2195778699496</v>
      </c>
      <c r="E22" s="335">
        <v>1044.2013811099914</v>
      </c>
    </row>
    <row r="23" spans="1:9" ht="17.25">
      <c r="A23" s="25" t="s">
        <v>605</v>
      </c>
      <c r="B23" s="5"/>
      <c r="C23" s="34"/>
      <c r="D23" s="34"/>
    </row>
    <row r="25" spans="1:9" ht="18.75">
      <c r="A25" s="55" t="s">
        <v>279</v>
      </c>
    </row>
    <row r="27" spans="1:9">
      <c r="A27" s="56" t="s">
        <v>280</v>
      </c>
    </row>
    <row r="28" spans="1:9">
      <c r="A28" s="94" t="s">
        <v>205</v>
      </c>
      <c r="B28" s="65" t="s" vm="109">
        <v>514</v>
      </c>
      <c r="C28" s="15" t="s" vm="103">
        <v>492</v>
      </c>
      <c r="D28" s="15" t="s" vm="102">
        <v>213</v>
      </c>
      <c r="E28" s="15" t="s" vm="104">
        <v>23</v>
      </c>
      <c r="F28" s="15" t="s" vm="99">
        <v>24</v>
      </c>
      <c r="G28" s="15" t="s" vm="96">
        <v>25</v>
      </c>
      <c r="H28" s="15" t="s" vm="4">
        <v>26</v>
      </c>
      <c r="I28" s="15" t="s" vm="5">
        <v>27</v>
      </c>
    </row>
    <row r="29" spans="1:9">
      <c r="A29" t="s" vm="8">
        <v>3</v>
      </c>
      <c r="B29" s="285">
        <v>164.07702939999999</v>
      </c>
      <c r="C29" s="284">
        <v>141.7124954499885</v>
      </c>
      <c r="D29" s="284">
        <v>165.3751167000047</v>
      </c>
      <c r="E29" s="284">
        <v>180.63226107999384</v>
      </c>
      <c r="F29" s="284">
        <v>123.24761042999911</v>
      </c>
      <c r="G29" s="284">
        <v>149.8404992799986</v>
      </c>
      <c r="H29" s="284">
        <v>179.95131892000143</v>
      </c>
      <c r="I29" s="284">
        <v>187.891296299999</v>
      </c>
    </row>
    <row r="30" spans="1:9">
      <c r="A30" t="s" vm="9">
        <v>7</v>
      </c>
      <c r="B30" s="285">
        <v>-14.8302</v>
      </c>
      <c r="C30" s="284">
        <v>-14.5078</v>
      </c>
      <c r="D30" s="284">
        <v>-15.174099999999999</v>
      </c>
      <c r="E30" s="284">
        <v>-15.661899999999999</v>
      </c>
      <c r="F30" s="284">
        <v>-15.974600000000001</v>
      </c>
      <c r="G30" s="284">
        <v>-15.477399999999999</v>
      </c>
      <c r="H30" s="284">
        <v>-15.123699999999999</v>
      </c>
      <c r="I30" s="284">
        <v>-14.235200000000001</v>
      </c>
    </row>
    <row r="31" spans="1:9">
      <c r="A31" t="s" vm="10">
        <v>10</v>
      </c>
      <c r="B31" s="285">
        <v>-215.01125364000703</v>
      </c>
      <c r="C31" s="284">
        <v>-157.11309001000546</v>
      </c>
      <c r="D31" s="284">
        <v>30.36917844999671</v>
      </c>
      <c r="E31" s="284">
        <v>-65.587658430004126</v>
      </c>
      <c r="F31" s="284">
        <v>-434.69211080000355</v>
      </c>
      <c r="G31" s="284">
        <v>422.06771119000007</v>
      </c>
      <c r="H31" s="284">
        <v>55.727885380001304</v>
      </c>
      <c r="I31" s="284">
        <v>281.63414351000068</v>
      </c>
    </row>
    <row r="32" spans="1:9">
      <c r="A32" s="9" t="s">
        <v>11</v>
      </c>
      <c r="B32" s="332">
        <v>-65.764424240007031</v>
      </c>
      <c r="C32" s="333">
        <v>-29.908394560016973</v>
      </c>
      <c r="D32" s="333">
        <v>180.57019515000138</v>
      </c>
      <c r="E32" s="333">
        <v>99.38270264998971</v>
      </c>
      <c r="F32" s="333">
        <v>-327.41910037000446</v>
      </c>
      <c r="G32" s="333">
        <v>556.43081046999873</v>
      </c>
      <c r="H32" s="333">
        <v>220.55550430000275</v>
      </c>
      <c r="I32" s="333">
        <v>455.29023980999966</v>
      </c>
    </row>
    <row r="33" spans="1:9">
      <c r="A33" t="s" vm="11">
        <v>117</v>
      </c>
      <c r="B33" s="285">
        <v>-0.71606504000000004</v>
      </c>
      <c r="C33" s="284">
        <v>-1.3628729499999999</v>
      </c>
      <c r="D33" s="284">
        <v>-0.66512143999999995</v>
      </c>
      <c r="E33" s="284">
        <v>-1.01165536</v>
      </c>
      <c r="F33" s="284">
        <v>-0.85710845999999996</v>
      </c>
      <c r="G33" s="284">
        <v>-1.26826029</v>
      </c>
      <c r="H33" s="284">
        <v>-0.98251465000000004</v>
      </c>
      <c r="I33" s="284">
        <v>-0.73287429000000004</v>
      </c>
    </row>
    <row r="34" spans="1:9">
      <c r="A34" s="9" t="s">
        <v>12</v>
      </c>
      <c r="B34" s="332">
        <v>-66.480489280007035</v>
      </c>
      <c r="C34" s="333">
        <v>-31.271267510016973</v>
      </c>
      <c r="D34" s="333">
        <v>179.90507371000137</v>
      </c>
      <c r="E34" s="333">
        <v>98.371047289989704</v>
      </c>
      <c r="F34" s="333">
        <v>-328.27620883000446</v>
      </c>
      <c r="G34" s="333">
        <v>555.16255017999879</v>
      </c>
      <c r="H34" s="333">
        <v>219.57298965000274</v>
      </c>
      <c r="I34" s="333">
        <v>454.55736551999968</v>
      </c>
    </row>
    <row r="35" spans="1:9">
      <c r="A35" t="s" vm="12">
        <v>219</v>
      </c>
      <c r="B35" s="285">
        <v>-2.3635044000000089</v>
      </c>
      <c r="C35" s="284">
        <v>4.2320969999999951</v>
      </c>
      <c r="D35" s="284">
        <v>-6.0730290700000085</v>
      </c>
      <c r="E35" s="284">
        <v>0.96581697999999316</v>
      </c>
      <c r="F35" s="284">
        <v>2.7033398800000028</v>
      </c>
      <c r="G35" s="284">
        <v>7.1804430500000009</v>
      </c>
      <c r="H35" s="284">
        <v>-9.5673789499999877</v>
      </c>
      <c r="I35" s="284">
        <v>-1.2197370999999904</v>
      </c>
    </row>
    <row r="36" spans="1:9">
      <c r="A36" s="9" t="s">
        <v>13</v>
      </c>
      <c r="B36" s="332">
        <v>-68.843993680007046</v>
      </c>
      <c r="C36" s="333">
        <v>-27.039170510016977</v>
      </c>
      <c r="D36" s="333">
        <v>173.83204464000136</v>
      </c>
      <c r="E36" s="333">
        <v>99.336864269989704</v>
      </c>
      <c r="F36" s="333">
        <v>-325.57286895000448</v>
      </c>
      <c r="G36" s="333">
        <v>562.3429932299988</v>
      </c>
      <c r="H36" s="333">
        <v>210.00561070000276</v>
      </c>
      <c r="I36" s="333">
        <v>453.3376284199997</v>
      </c>
    </row>
    <row r="37" spans="1:9">
      <c r="A37" t="s" vm="13">
        <v>14</v>
      </c>
      <c r="B37" s="285">
        <v>15.145678610000001</v>
      </c>
      <c r="C37" s="284">
        <v>5.9486175100000018</v>
      </c>
      <c r="D37" s="284">
        <v>-38.24304996</v>
      </c>
      <c r="E37" s="284">
        <v>-21.854109999999999</v>
      </c>
      <c r="F37" s="284">
        <v>71.600318000000001</v>
      </c>
      <c r="G37" s="284">
        <v>-123.7154584</v>
      </c>
      <c r="H37" s="284">
        <v>-46.20123435</v>
      </c>
      <c r="I37" s="284">
        <v>-99.734278250000003</v>
      </c>
    </row>
    <row r="38" spans="1:9" ht="15.75" thickBot="1">
      <c r="A38" s="260" t="s">
        <v>66</v>
      </c>
      <c r="B38" s="340">
        <v>-53.698315070007041</v>
      </c>
      <c r="C38" s="341">
        <v>-21.090553000016975</v>
      </c>
      <c r="D38" s="341">
        <v>135.58899468000135</v>
      </c>
      <c r="E38" s="341">
        <v>77.482754269989698</v>
      </c>
      <c r="F38" s="341">
        <v>-253.97255095000446</v>
      </c>
      <c r="G38" s="341">
        <v>438.62753482999881</v>
      </c>
      <c r="H38" s="341">
        <v>163.80437635000277</v>
      </c>
      <c r="I38" s="341">
        <v>353.60335016999971</v>
      </c>
    </row>
    <row r="39" spans="1:9">
      <c r="B39" s="32"/>
      <c r="C39" s="32"/>
      <c r="D39" s="32"/>
      <c r="E39" s="32"/>
      <c r="F39" s="32"/>
    </row>
    <row r="40" spans="1:9">
      <c r="A40" s="56" t="s">
        <v>281</v>
      </c>
      <c r="D40" s="32"/>
      <c r="E40" s="32"/>
      <c r="F40" s="32"/>
    </row>
    <row r="41" spans="1:9">
      <c r="A41" s="56"/>
      <c r="B41" s="10"/>
      <c r="D41" s="32"/>
      <c r="E41" s="32"/>
      <c r="F41" s="32"/>
    </row>
    <row r="42" spans="1:9">
      <c r="A42" s="94" t="s">
        <v>205</v>
      </c>
      <c r="B42" s="65" t="s" vm="101">
        <v>347</v>
      </c>
      <c r="C42" s="15" t="s" vm="3">
        <v>233</v>
      </c>
      <c r="D42" s="15" t="s" vm="1">
        <v>234</v>
      </c>
      <c r="E42" s="32"/>
      <c r="F42" s="32"/>
    </row>
    <row r="43" spans="1:9">
      <c r="A43" t="s" vm="8">
        <v>3</v>
      </c>
      <c r="B43" s="285">
        <v>651.79690262999884</v>
      </c>
      <c r="C43" s="284">
        <v>640.93072493</v>
      </c>
      <c r="D43" s="284">
        <v>971.55952926999998</v>
      </c>
      <c r="E43" s="32"/>
      <c r="F43" s="32"/>
    </row>
    <row r="44" spans="1:9">
      <c r="A44" t="s" vm="9">
        <v>7</v>
      </c>
      <c r="B44" s="285">
        <v>-60.173999999999999</v>
      </c>
      <c r="C44" s="284">
        <v>-60.810899999999997</v>
      </c>
      <c r="D44" s="284">
        <v>-56.239800000000002</v>
      </c>
      <c r="E44" s="32"/>
      <c r="F44" s="32"/>
    </row>
    <row r="45" spans="1:9">
      <c r="A45" t="s" vm="10">
        <v>10</v>
      </c>
      <c r="B45" s="285">
        <v>-407.34282363000892</v>
      </c>
      <c r="C45" s="284">
        <v>324.73762928000326</v>
      </c>
      <c r="D45" s="284">
        <v>-74.754113030000099</v>
      </c>
      <c r="E45" s="32"/>
      <c r="F45" s="32"/>
    </row>
    <row r="46" spans="1:9">
      <c r="A46" s="9" t="s">
        <v>11</v>
      </c>
      <c r="B46" s="332">
        <v>184.28007899998994</v>
      </c>
      <c r="C46" s="333">
        <v>904.85745421000331</v>
      </c>
      <c r="D46" s="333">
        <v>840.56561623999983</v>
      </c>
      <c r="E46" s="32"/>
      <c r="F46" s="32"/>
    </row>
    <row r="47" spans="1:9">
      <c r="A47" t="s" vm="11">
        <v>117</v>
      </c>
      <c r="B47" s="285">
        <v>-3.7557147899999999</v>
      </c>
      <c r="C47" s="284">
        <v>-3.8407576899999993</v>
      </c>
      <c r="D47" s="284">
        <v>-3.2754547699999996</v>
      </c>
      <c r="E47" s="32"/>
      <c r="F47" s="32"/>
    </row>
    <row r="48" spans="1:9">
      <c r="A48" s="9" t="s">
        <v>12</v>
      </c>
      <c r="B48" s="332">
        <v>180.52436420998993</v>
      </c>
      <c r="C48" s="333">
        <v>901.01669652000328</v>
      </c>
      <c r="D48" s="333">
        <v>837.29016146999982</v>
      </c>
      <c r="E48" s="32"/>
      <c r="F48" s="32"/>
    </row>
    <row r="49" spans="1:9">
      <c r="A49" t="s" vm="12">
        <v>219</v>
      </c>
      <c r="B49" s="285">
        <v>-3.2386194899999499</v>
      </c>
      <c r="C49" s="284">
        <v>-0.90333312000002708</v>
      </c>
      <c r="D49" s="284">
        <v>1.4540507499999664</v>
      </c>
      <c r="E49" s="32"/>
      <c r="F49" s="32"/>
    </row>
    <row r="50" spans="1:9">
      <c r="A50" s="9" t="s">
        <v>13</v>
      </c>
      <c r="B50" s="332">
        <v>177.28574471998996</v>
      </c>
      <c r="C50" s="333">
        <v>900.11336340000321</v>
      </c>
      <c r="D50" s="333">
        <v>838.74421221999978</v>
      </c>
      <c r="E50" s="32"/>
      <c r="F50" s="32"/>
    </row>
    <row r="51" spans="1:9">
      <c r="A51" t="s" vm="13">
        <v>14</v>
      </c>
      <c r="B51" s="285">
        <v>-39.002863840000003</v>
      </c>
      <c r="C51" s="284">
        <v>-198.05065300000004</v>
      </c>
      <c r="D51" s="284">
        <v>-184.5237267</v>
      </c>
      <c r="E51" s="32"/>
      <c r="F51" s="32"/>
    </row>
    <row r="52" spans="1:9" ht="15.75" thickBot="1">
      <c r="A52" s="260" t="s">
        <v>66</v>
      </c>
      <c r="B52" s="340">
        <v>138.28288087998996</v>
      </c>
      <c r="C52" s="341">
        <v>702.0627104000032</v>
      </c>
      <c r="D52" s="341">
        <v>654.22048551999978</v>
      </c>
      <c r="E52" s="32"/>
      <c r="F52" s="32"/>
    </row>
    <row r="53" spans="1:9">
      <c r="B53" s="32"/>
      <c r="C53" s="32"/>
      <c r="D53" s="32"/>
      <c r="E53" s="32"/>
      <c r="F53" s="32"/>
    </row>
    <row r="54" spans="1:9" ht="17.25">
      <c r="A54" s="56" t="s">
        <v>282</v>
      </c>
    </row>
    <row r="55" spans="1:9">
      <c r="A55" s="94" t="s">
        <v>205</v>
      </c>
      <c r="B55" s="15" t="s" vm="109">
        <v>514</v>
      </c>
      <c r="C55" s="15" t="s" vm="103">
        <v>492</v>
      </c>
      <c r="D55" s="15" t="s" vm="102">
        <v>213</v>
      </c>
      <c r="E55" s="15" t="s" vm="104">
        <v>23</v>
      </c>
      <c r="F55" s="15" t="s" vm="99">
        <v>24</v>
      </c>
      <c r="G55" s="15" t="s" vm="96">
        <v>25</v>
      </c>
      <c r="H55" s="15" t="s" vm="4">
        <v>26</v>
      </c>
      <c r="I55" s="15" t="s" vm="5">
        <v>27</v>
      </c>
    </row>
    <row r="56" spans="1:9">
      <c r="A56" t="s" vm="8">
        <v>3</v>
      </c>
      <c r="B56" s="285">
        <v>0.39721956000000008</v>
      </c>
      <c r="C56" s="284">
        <v>0.61673437999999992</v>
      </c>
      <c r="D56" s="284">
        <v>0.37825217999999999</v>
      </c>
      <c r="E56" s="284">
        <v>0.22963848999999995</v>
      </c>
      <c r="F56" s="284">
        <v>0.33784999999999993</v>
      </c>
      <c r="G56" s="284">
        <v>2.8893110000000045E-2</v>
      </c>
      <c r="H56" s="284">
        <v>-0.14443074000000006</v>
      </c>
      <c r="I56" s="284">
        <v>-8.5296280000000002E-2</v>
      </c>
    </row>
    <row r="57" spans="1:9">
      <c r="A57" t="s" vm="9">
        <v>7</v>
      </c>
      <c r="B57" s="285">
        <v>107.34439726999994</v>
      </c>
      <c r="C57" s="284">
        <v>86.554842820000019</v>
      </c>
      <c r="D57" s="284">
        <v>112.87212087000006</v>
      </c>
      <c r="E57" s="284">
        <v>115.11714516999999</v>
      </c>
      <c r="F57" s="284">
        <v>100.56313969999999</v>
      </c>
      <c r="G57" s="284">
        <v>78.735303309999992</v>
      </c>
      <c r="H57" s="284">
        <v>105.82928317999998</v>
      </c>
      <c r="I57" s="284">
        <v>107.94437208000001</v>
      </c>
    </row>
    <row r="58" spans="1:9">
      <c r="A58" t="s" vm="10">
        <v>10</v>
      </c>
      <c r="B58" s="285">
        <v>2.6275999999999995E-3</v>
      </c>
      <c r="C58" s="284">
        <v>4.3120999999999991E-4</v>
      </c>
      <c r="D58" s="284">
        <v>2.18213E-3</v>
      </c>
      <c r="E58" s="284">
        <v>-1.2622200000000001E-3</v>
      </c>
      <c r="F58" s="284">
        <v>-1.15156E-3</v>
      </c>
      <c r="G58" s="284">
        <v>-6.6714999999999993E-4</v>
      </c>
      <c r="H58" s="284">
        <v>-3.8569999999999998E-5</v>
      </c>
      <c r="I58" s="284">
        <v>1.3780000000000002E-4</v>
      </c>
    </row>
    <row r="59" spans="1:9">
      <c r="A59" s="9" t="s">
        <v>11</v>
      </c>
      <c r="B59" s="332">
        <v>107.74424442999994</v>
      </c>
      <c r="C59" s="333">
        <v>87.172008410000018</v>
      </c>
      <c r="D59" s="333">
        <v>113.25255518000006</v>
      </c>
      <c r="E59" s="333">
        <v>115.34552143999998</v>
      </c>
      <c r="F59" s="333">
        <v>100.89983814</v>
      </c>
      <c r="G59" s="333">
        <v>78.763529269999992</v>
      </c>
      <c r="H59" s="333">
        <v>105.68481386999997</v>
      </c>
      <c r="I59" s="333">
        <v>107.85921360000002</v>
      </c>
    </row>
    <row r="60" spans="1:9">
      <c r="A60" t="s" vm="11">
        <v>117</v>
      </c>
      <c r="B60" s="285">
        <v>-105.09994459999997</v>
      </c>
      <c r="C60" s="284">
        <v>-87.290475619999995</v>
      </c>
      <c r="D60" s="284">
        <v>-95.478299850000084</v>
      </c>
      <c r="E60" s="284">
        <v>-107.54403828000008</v>
      </c>
      <c r="F60" s="284">
        <v>-98.927903720000103</v>
      </c>
      <c r="G60" s="284">
        <v>-78.079305220000009</v>
      </c>
      <c r="H60" s="284">
        <v>-94.484211940000051</v>
      </c>
      <c r="I60" s="284">
        <v>-104.76698289000004</v>
      </c>
    </row>
    <row r="61" spans="1:9">
      <c r="A61" s="9" t="s">
        <v>12</v>
      </c>
      <c r="B61" s="332">
        <v>2.6442998299999658</v>
      </c>
      <c r="C61" s="333">
        <v>-0.11846720999997729</v>
      </c>
      <c r="D61" s="333">
        <v>17.774255329999974</v>
      </c>
      <c r="E61" s="333">
        <v>7.8014831599999042</v>
      </c>
      <c r="F61" s="333">
        <v>1.9719344199998972</v>
      </c>
      <c r="G61" s="333">
        <v>0.68422404999998321</v>
      </c>
      <c r="H61" s="333">
        <v>11.20060192999992</v>
      </c>
      <c r="I61" s="333">
        <v>3.0922307099999813</v>
      </c>
    </row>
    <row r="62" spans="1:9">
      <c r="A62" t="s" vm="12">
        <v>219</v>
      </c>
      <c r="B62" s="285">
        <v>0</v>
      </c>
      <c r="C62" s="284">
        <v>0</v>
      </c>
      <c r="D62" s="284">
        <v>0</v>
      </c>
      <c r="E62" s="284">
        <v>0</v>
      </c>
      <c r="F62" s="284">
        <v>0</v>
      </c>
      <c r="G62" s="284">
        <v>0</v>
      </c>
      <c r="H62" s="284">
        <v>0</v>
      </c>
      <c r="I62" s="284">
        <v>0</v>
      </c>
    </row>
    <row r="63" spans="1:9">
      <c r="A63" s="9" t="s">
        <v>13</v>
      </c>
      <c r="B63" s="332">
        <v>2.6442998299999658</v>
      </c>
      <c r="C63" s="333">
        <v>-0.11846720999997729</v>
      </c>
      <c r="D63" s="333">
        <v>17.774255329999974</v>
      </c>
      <c r="E63" s="333">
        <v>7.8014831599999042</v>
      </c>
      <c r="F63" s="333">
        <v>1.9719344199998972</v>
      </c>
      <c r="G63" s="333">
        <v>0.68422404999998321</v>
      </c>
      <c r="H63" s="333">
        <v>11.20060192999992</v>
      </c>
      <c r="I63" s="333">
        <v>3.0922307099999813</v>
      </c>
    </row>
    <row r="64" spans="1:9">
      <c r="A64" t="s" vm="13">
        <v>14</v>
      </c>
      <c r="B64" s="285">
        <v>-0.59220799999999996</v>
      </c>
      <c r="C64" s="284">
        <v>2.6062999999999999E-2</v>
      </c>
      <c r="D64" s="284">
        <v>-3.9103340000000002</v>
      </c>
      <c r="E64" s="284">
        <v>-1.716507</v>
      </c>
      <c r="F64" s="284">
        <v>-0.45489800000000002</v>
      </c>
      <c r="G64" s="284">
        <v>-0.15053</v>
      </c>
      <c r="H64" s="284">
        <v>-2.4641310000000001</v>
      </c>
      <c r="I64" s="284">
        <v>-0.68028999999999995</v>
      </c>
    </row>
    <row r="65" spans="1:9" ht="15.75" thickBot="1">
      <c r="A65" s="260" t="s">
        <v>66</v>
      </c>
      <c r="B65" s="340">
        <v>2.052091829999966</v>
      </c>
      <c r="C65" s="341">
        <v>-9.2404209999977283E-2</v>
      </c>
      <c r="D65" s="341">
        <v>13.863921329999974</v>
      </c>
      <c r="E65" s="341">
        <v>6.0849761599999042</v>
      </c>
      <c r="F65" s="341">
        <v>1.5170364199998971</v>
      </c>
      <c r="G65" s="341">
        <v>0.53369404999998316</v>
      </c>
      <c r="H65" s="341">
        <v>8.7364709299999195</v>
      </c>
      <c r="I65" s="341">
        <v>2.4119407099999814</v>
      </c>
    </row>
    <row r="66" spans="1:9">
      <c r="B66" s="32"/>
      <c r="C66" s="32"/>
      <c r="D66" s="32"/>
      <c r="E66" s="32"/>
    </row>
    <row r="67" spans="1:9" ht="17.25">
      <c r="A67" s="56" t="s">
        <v>283</v>
      </c>
      <c r="D67" s="32"/>
      <c r="E67" s="32"/>
    </row>
    <row r="68" spans="1:9">
      <c r="A68" s="56"/>
      <c r="B68" s="10"/>
      <c r="D68" s="32"/>
      <c r="E68" s="32"/>
    </row>
    <row r="69" spans="1:9">
      <c r="A69" s="94" t="s">
        <v>205</v>
      </c>
      <c r="B69" s="65" t="s" vm="101">
        <v>347</v>
      </c>
      <c r="C69" s="15" t="s" vm="3">
        <v>233</v>
      </c>
      <c r="D69" s="15" t="s" vm="1">
        <v>234</v>
      </c>
      <c r="E69" s="32"/>
    </row>
    <row r="70" spans="1:9">
      <c r="A70" t="s" vm="8">
        <v>3</v>
      </c>
      <c r="B70" s="285">
        <v>1.6218446100000001</v>
      </c>
      <c r="C70" s="284">
        <v>0.13701609000000015</v>
      </c>
      <c r="D70" s="284">
        <v>-0.61798326999999909</v>
      </c>
      <c r="E70" s="32"/>
    </row>
    <row r="71" spans="1:9">
      <c r="A71" t="s" vm="9">
        <v>7</v>
      </c>
      <c r="B71" s="285">
        <v>421.88850613000005</v>
      </c>
      <c r="C71" s="284">
        <v>393.07209827000003</v>
      </c>
      <c r="D71" s="284">
        <v>327.37740696000009</v>
      </c>
      <c r="E71" s="32"/>
    </row>
    <row r="72" spans="1:9">
      <c r="A72" t="s" vm="10">
        <v>10</v>
      </c>
      <c r="B72" s="285">
        <v>3.9787199999999998E-3</v>
      </c>
      <c r="C72" s="284">
        <v>-1.7194799999999998E-3</v>
      </c>
      <c r="D72" s="284">
        <v>1.8469199999999999E-3</v>
      </c>
      <c r="E72" s="32"/>
    </row>
    <row r="73" spans="1:9">
      <c r="A73" s="9" t="s">
        <v>11</v>
      </c>
      <c r="B73" s="332">
        <v>423.51432946000006</v>
      </c>
      <c r="C73" s="333">
        <v>393.20739487999998</v>
      </c>
      <c r="D73" s="333">
        <v>326.76127061000005</v>
      </c>
      <c r="E73" s="32"/>
    </row>
    <row r="74" spans="1:9">
      <c r="A74" t="s" vm="11">
        <v>117</v>
      </c>
      <c r="B74" s="285">
        <v>-395.41275834999988</v>
      </c>
      <c r="C74" s="284">
        <v>-376.25840376999986</v>
      </c>
      <c r="D74" s="284">
        <v>-292.24924436999987</v>
      </c>
      <c r="E74" s="32"/>
    </row>
    <row r="75" spans="1:9">
      <c r="A75" s="9" t="s">
        <v>12</v>
      </c>
      <c r="B75" s="332">
        <v>28.101571110000179</v>
      </c>
      <c r="C75" s="333">
        <v>16.948991110000122</v>
      </c>
      <c r="D75" s="333">
        <v>34.512026240000182</v>
      </c>
      <c r="E75" s="32"/>
    </row>
    <row r="76" spans="1:9">
      <c r="A76" t="s" vm="12">
        <v>219</v>
      </c>
      <c r="B76" s="285">
        <v>0</v>
      </c>
      <c r="C76" s="284">
        <v>0</v>
      </c>
      <c r="D76" s="284">
        <v>0</v>
      </c>
      <c r="E76" s="32"/>
    </row>
    <row r="77" spans="1:9">
      <c r="A77" s="9" t="s">
        <v>13</v>
      </c>
      <c r="B77" s="332">
        <v>28.101571110000179</v>
      </c>
      <c r="C77" s="333">
        <v>16.948991110000122</v>
      </c>
      <c r="D77" s="333">
        <v>34.512026240000182</v>
      </c>
      <c r="E77" s="32"/>
    </row>
    <row r="78" spans="1:9">
      <c r="A78" t="s" vm="13">
        <v>14</v>
      </c>
      <c r="B78" s="285">
        <v>-6.1929860000000003</v>
      </c>
      <c r="C78" s="284">
        <v>-3.7498490000000002</v>
      </c>
      <c r="D78" s="284">
        <v>-7.6517970000000002</v>
      </c>
      <c r="E78" s="32"/>
    </row>
    <row r="79" spans="1:9" ht="15.75" thickBot="1">
      <c r="A79" s="260" t="s">
        <v>66</v>
      </c>
      <c r="B79" s="340">
        <v>21.908585110000178</v>
      </c>
      <c r="C79" s="341">
        <v>13.199142110000121</v>
      </c>
      <c r="D79" s="341">
        <v>26.86022924000018</v>
      </c>
    </row>
    <row r="80" spans="1:9">
      <c r="B80" s="32"/>
      <c r="C80" s="32"/>
    </row>
    <row r="81" spans="1:9">
      <c r="A81" s="56" t="s">
        <v>284</v>
      </c>
    </row>
    <row r="82" spans="1:9">
      <c r="A82" s="94" t="s">
        <v>205</v>
      </c>
      <c r="B82" s="65" t="s" vm="109">
        <v>514</v>
      </c>
      <c r="C82" s="15" t="s" vm="103">
        <v>492</v>
      </c>
      <c r="D82" s="15" t="s" vm="102">
        <v>213</v>
      </c>
      <c r="E82" s="15" t="s" vm="104">
        <v>23</v>
      </c>
      <c r="F82" s="15" t="s" vm="99">
        <v>24</v>
      </c>
      <c r="G82" s="15" t="s" vm="96">
        <v>25</v>
      </c>
      <c r="H82" s="15" t="s" vm="4">
        <v>26</v>
      </c>
      <c r="I82" s="15" t="s" vm="5">
        <v>27</v>
      </c>
    </row>
    <row r="83" spans="1:9">
      <c r="A83" t="s" vm="8">
        <v>3</v>
      </c>
      <c r="B83" s="285">
        <v>0.69858491999999861</v>
      </c>
      <c r="C83" s="284">
        <v>1.2574817199999975</v>
      </c>
      <c r="D83" s="284">
        <v>0.79739163000000235</v>
      </c>
      <c r="E83" s="284">
        <v>0.85550203000000169</v>
      </c>
      <c r="F83" s="284">
        <v>1.2096283299999993</v>
      </c>
      <c r="G83" s="284">
        <v>1.2354205899999999</v>
      </c>
      <c r="H83" s="284">
        <v>0.9573673899999976</v>
      </c>
      <c r="I83" s="284">
        <v>0.85651052000000005</v>
      </c>
    </row>
    <row r="84" spans="1:9">
      <c r="A84" t="s" vm="9">
        <v>7</v>
      </c>
      <c r="B84" s="285">
        <v>91.300003090000018</v>
      </c>
      <c r="C84" s="284">
        <v>94.652190789999992</v>
      </c>
      <c r="D84" s="284">
        <v>122.73263971000006</v>
      </c>
      <c r="E84" s="284">
        <v>92.507239670000004</v>
      </c>
      <c r="F84" s="284">
        <v>84.819234990000041</v>
      </c>
      <c r="G84" s="284">
        <v>97.752851500000048</v>
      </c>
      <c r="H84" s="284">
        <v>122.51517664000008</v>
      </c>
      <c r="I84" s="284">
        <v>90.844288830000011</v>
      </c>
    </row>
    <row r="85" spans="1:9">
      <c r="A85" t="s" vm="10">
        <v>10</v>
      </c>
      <c r="B85" s="285">
        <v>0</v>
      </c>
      <c r="C85" s="284">
        <v>0</v>
      </c>
      <c r="D85" s="284">
        <v>0</v>
      </c>
      <c r="E85" s="284">
        <v>0</v>
      </c>
      <c r="F85" s="284">
        <v>0</v>
      </c>
      <c r="G85" s="284">
        <v>0</v>
      </c>
      <c r="H85" s="284">
        <v>0</v>
      </c>
      <c r="I85" s="284">
        <v>0</v>
      </c>
    </row>
    <row r="86" spans="1:9">
      <c r="A86" s="9" t="s">
        <v>11</v>
      </c>
      <c r="B86" s="332">
        <v>91.99858801000002</v>
      </c>
      <c r="C86" s="333">
        <v>95.909672509999993</v>
      </c>
      <c r="D86" s="333">
        <v>123.53003134000006</v>
      </c>
      <c r="E86" s="333">
        <v>93.362741700000001</v>
      </c>
      <c r="F86" s="333">
        <v>86.028863320000042</v>
      </c>
      <c r="G86" s="333">
        <v>98.988272090000052</v>
      </c>
      <c r="H86" s="333">
        <v>123.47254403000008</v>
      </c>
      <c r="I86" s="333">
        <v>91.700799350000011</v>
      </c>
    </row>
    <row r="87" spans="1:9">
      <c r="A87" t="s" vm="11">
        <v>117</v>
      </c>
      <c r="B87" s="285">
        <v>-103.44537436999985</v>
      </c>
      <c r="C87" s="284">
        <v>-101.8262091900001</v>
      </c>
      <c r="D87" s="284">
        <v>-101.04684422000001</v>
      </c>
      <c r="E87" s="284">
        <v>-93.242616160000082</v>
      </c>
      <c r="F87" s="284">
        <v>-98.946285669999938</v>
      </c>
      <c r="G87" s="284">
        <v>-97.955327729999979</v>
      </c>
      <c r="H87" s="284">
        <v>-95.742235840000006</v>
      </c>
      <c r="I87" s="284">
        <v>-88.742510510000045</v>
      </c>
    </row>
    <row r="88" spans="1:9">
      <c r="A88" s="9" t="s">
        <v>12</v>
      </c>
      <c r="B88" s="332">
        <v>-11.446786359999834</v>
      </c>
      <c r="C88" s="333">
        <v>-5.9165366800001067</v>
      </c>
      <c r="D88" s="333">
        <v>22.483187120000053</v>
      </c>
      <c r="E88" s="333">
        <v>0.12012553999991837</v>
      </c>
      <c r="F88" s="333">
        <v>-12.917422349999896</v>
      </c>
      <c r="G88" s="333">
        <v>1.0329443600000729</v>
      </c>
      <c r="H88" s="333">
        <v>27.730308190000073</v>
      </c>
      <c r="I88" s="333">
        <v>2.9582888399999661</v>
      </c>
    </row>
    <row r="89" spans="1:9">
      <c r="A89" t="s" vm="12">
        <v>219</v>
      </c>
      <c r="B89" s="285">
        <v>0</v>
      </c>
      <c r="C89" s="284">
        <v>0</v>
      </c>
      <c r="D89" s="284">
        <v>0</v>
      </c>
      <c r="E89" s="284">
        <v>0</v>
      </c>
      <c r="F89" s="284">
        <v>0</v>
      </c>
      <c r="G89" s="284">
        <v>0</v>
      </c>
      <c r="H89" s="284">
        <v>0</v>
      </c>
      <c r="I89" s="284">
        <v>0</v>
      </c>
    </row>
    <row r="90" spans="1:9">
      <c r="A90" s="9" t="s">
        <v>13</v>
      </c>
      <c r="B90" s="332">
        <v>-11.446786359999834</v>
      </c>
      <c r="C90" s="333">
        <v>-5.9165366800001067</v>
      </c>
      <c r="D90" s="333">
        <v>22.483187120000053</v>
      </c>
      <c r="E90" s="333">
        <v>0.12012553999991837</v>
      </c>
      <c r="F90" s="333">
        <v>-12.917422349999896</v>
      </c>
      <c r="G90" s="333">
        <v>1.0329443600000729</v>
      </c>
      <c r="H90" s="333">
        <v>27.730308190000073</v>
      </c>
      <c r="I90" s="333">
        <v>2.9582888399999661</v>
      </c>
    </row>
    <row r="91" spans="1:9">
      <c r="A91" t="s" vm="13">
        <v>14</v>
      </c>
      <c r="B91" s="285">
        <v>2.3526007</v>
      </c>
      <c r="C91" s="284">
        <v>1.3016381100000001</v>
      </c>
      <c r="D91" s="284">
        <v>-4.9463012699999993</v>
      </c>
      <c r="E91" s="284">
        <v>-2.6427539999999999E-2</v>
      </c>
      <c r="F91" s="284">
        <v>2.71452954</v>
      </c>
      <c r="G91" s="284">
        <v>-0.22724776000000002</v>
      </c>
      <c r="H91" s="284">
        <v>-6.1006677799999993</v>
      </c>
      <c r="I91" s="284">
        <v>-0.65082300000000004</v>
      </c>
    </row>
    <row r="92" spans="1:9" ht="15.75" thickBot="1">
      <c r="A92" s="260" t="s">
        <v>66</v>
      </c>
      <c r="B92" s="340">
        <v>-9.0941856599998339</v>
      </c>
      <c r="C92" s="341">
        <v>-4.6148985700001068</v>
      </c>
      <c r="D92" s="341">
        <v>17.536885850000054</v>
      </c>
      <c r="E92" s="341">
        <v>9.3697999999918374E-2</v>
      </c>
      <c r="F92" s="341">
        <v>-10.202892809999895</v>
      </c>
      <c r="G92" s="341">
        <v>0.80569660000007293</v>
      </c>
      <c r="H92" s="341">
        <v>21.629640410000075</v>
      </c>
      <c r="I92" s="341">
        <v>2.3074658399999661</v>
      </c>
    </row>
    <row r="94" spans="1:9">
      <c r="A94" s="56" t="s">
        <v>285</v>
      </c>
    </row>
    <row r="95" spans="1:9">
      <c r="A95" s="56"/>
      <c r="B95" s="10"/>
    </row>
    <row r="96" spans="1:9">
      <c r="A96" s="94" t="s">
        <v>205</v>
      </c>
      <c r="B96" s="65" t="s" vm="101">
        <v>347</v>
      </c>
      <c r="C96" s="15" t="s" vm="3">
        <v>233</v>
      </c>
      <c r="D96" s="15" t="s" vm="1">
        <v>234</v>
      </c>
    </row>
    <row r="97" spans="1:4">
      <c r="A97" t="s" vm="8">
        <v>3</v>
      </c>
      <c r="B97" s="285">
        <v>3.608960300000005</v>
      </c>
      <c r="C97" s="284">
        <v>4.2589268300000001</v>
      </c>
      <c r="D97" s="284">
        <v>2.4947776599999991</v>
      </c>
    </row>
    <row r="98" spans="1:4">
      <c r="A98" t="s" vm="9">
        <v>7</v>
      </c>
      <c r="B98" s="285">
        <v>401.19207325999992</v>
      </c>
      <c r="C98" s="284">
        <v>395.93155195999981</v>
      </c>
      <c r="D98" s="284">
        <v>448.64879052000032</v>
      </c>
    </row>
    <row r="99" spans="1:4">
      <c r="A99" t="s" vm="10">
        <v>10</v>
      </c>
      <c r="B99" s="285">
        <v>0</v>
      </c>
      <c r="C99" s="284">
        <v>0</v>
      </c>
      <c r="D99" s="284">
        <v>0</v>
      </c>
    </row>
    <row r="100" spans="1:4">
      <c r="A100" s="9" t="s">
        <v>11</v>
      </c>
      <c r="B100" s="332">
        <v>404.80103355999989</v>
      </c>
      <c r="C100" s="333">
        <v>400.19047878999982</v>
      </c>
      <c r="D100" s="333">
        <v>451.14356818000033</v>
      </c>
    </row>
    <row r="101" spans="1:4">
      <c r="A101" t="s" vm="11">
        <v>117</v>
      </c>
      <c r="B101" s="285">
        <v>-399.56104393999971</v>
      </c>
      <c r="C101" s="284">
        <v>-381.38635975</v>
      </c>
      <c r="D101" s="284">
        <v>-391.09935046000015</v>
      </c>
    </row>
    <row r="102" spans="1:4">
      <c r="A102" s="9" t="s">
        <v>12</v>
      </c>
      <c r="B102" s="332">
        <v>5.2399896200001876</v>
      </c>
      <c r="C102" s="333">
        <v>18.804119039999819</v>
      </c>
      <c r="D102" s="333">
        <v>60.044217720000177</v>
      </c>
    </row>
    <row r="103" spans="1:4">
      <c r="A103" t="s" vm="12">
        <v>219</v>
      </c>
      <c r="B103" s="285">
        <v>0</v>
      </c>
      <c r="C103" s="284">
        <v>0</v>
      </c>
      <c r="D103" s="284">
        <v>0</v>
      </c>
    </row>
    <row r="104" spans="1:4">
      <c r="A104" s="9" t="s">
        <v>13</v>
      </c>
      <c r="B104" s="332">
        <v>5.2399896200001876</v>
      </c>
      <c r="C104" s="333">
        <v>18.804119039999819</v>
      </c>
      <c r="D104" s="333">
        <v>60.044217720000177</v>
      </c>
    </row>
    <row r="105" spans="1:4">
      <c r="A105" t="s" vm="13">
        <v>14</v>
      </c>
      <c r="B105" s="285">
        <v>-1.3184899999999995</v>
      </c>
      <c r="C105" s="284">
        <v>-4.2642090000000001</v>
      </c>
      <c r="D105" s="284">
        <v>-13.379105000000003</v>
      </c>
    </row>
    <row r="106" spans="1:4" ht="15.75" thickBot="1">
      <c r="A106" s="260" t="s">
        <v>66</v>
      </c>
      <c r="B106" s="340">
        <v>3.9214996200001879</v>
      </c>
      <c r="C106" s="341">
        <v>14.539910039999818</v>
      </c>
      <c r="D106" s="341">
        <v>46.665112720000174</v>
      </c>
    </row>
  </sheetData>
  <pageMargins left="0.7" right="0.7" top="0.75" bottom="0.75" header="0.3" footer="0.3"/>
  <pageSetup paperSize="9" scale="48" fitToHeight="0" orientation="portrait" r:id="rId1"/>
  <headerFooter>
    <oddHeader xml:space="preserve">&amp;RFactbook - SpareBank 1 SR-Bank Group </oddHeader>
    <oddFooter>&amp;R&amp;P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BF97DBCB9914B9158A56019E15D08" ma:contentTypeVersion="6" ma:contentTypeDescription="Create a new document." ma:contentTypeScope="" ma:versionID="3dd7fc4eb33744da7fcaa65786386dbc">
  <xsd:schema xmlns:xsd="http://www.w3.org/2001/XMLSchema" xmlns:xs="http://www.w3.org/2001/XMLSchema" xmlns:p="http://schemas.microsoft.com/office/2006/metadata/properties" xmlns:ns2="d4cc6d02-e547-4b8a-aa32-f1de7cf580b4" xmlns:ns3="a3d310ad-ff41-4ac4-b61e-e7dd1401a4ef" targetNamespace="http://schemas.microsoft.com/office/2006/metadata/properties" ma:root="true" ma:fieldsID="ae83c4580d030373507407c7a51df19f" ns2:_="" ns3:_="">
    <xsd:import namespace="d4cc6d02-e547-4b8a-aa32-f1de7cf580b4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6d02-e547-4b8a-aa32-f1de7cf58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A2492-E317-4A34-8E7A-91AF63811BAD}">
  <ds:schemaRefs>
    <ds:schemaRef ds:uri="a3d310ad-ff41-4ac4-b61e-e7dd1401a4ef"/>
    <ds:schemaRef ds:uri="http://purl.org/dc/elements/1.1/"/>
    <ds:schemaRef ds:uri="http://schemas.microsoft.com/office/2006/documentManagement/types"/>
    <ds:schemaRef ds:uri="http://schemas.microsoft.com/office/2006/metadata/properties"/>
    <ds:schemaRef ds:uri="d4cc6d02-e547-4b8a-aa32-f1de7cf580b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E1ECE6-0866-4F61-8F53-B2479C9D1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2B2B30-DA06-4E51-A6A9-7E27D1EBD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c6d02-e547-4b8a-aa32-f1de7cf580b4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13</vt:i4>
      </vt:variant>
    </vt:vector>
  </HeadingPairs>
  <TitlesOfParts>
    <vt:vector size="35" baseType="lpstr">
      <vt:lpstr>Front page</vt:lpstr>
      <vt:lpstr>Contact info</vt:lpstr>
      <vt:lpstr>Contents</vt:lpstr>
      <vt:lpstr>Chapter 1</vt:lpstr>
      <vt:lpstr>1.1 Fin. results &amp; key fig.</vt:lpstr>
      <vt:lpstr>1.2 NII</vt:lpstr>
      <vt:lpstr>1.3 Non-NII</vt:lpstr>
      <vt:lpstr>1.4 Operating expenses</vt:lpstr>
      <vt:lpstr>1.5 Subsidiaries</vt:lpstr>
      <vt:lpstr>1.5 Ownership interest</vt:lpstr>
      <vt:lpstr>1.6 Loans &amp; fin. comm.</vt:lpstr>
      <vt:lpstr>1.7 Liq&amp;funding (1)</vt:lpstr>
      <vt:lpstr>1.7 Liq&amp;funding (2)</vt:lpstr>
      <vt:lpstr>1.7 Ratings</vt:lpstr>
      <vt:lpstr>1.7 Major shareholders</vt:lpstr>
      <vt:lpstr>1.8 Cap.adeq</vt:lpstr>
      <vt:lpstr>1.9 Sustainable financing</vt:lpstr>
      <vt:lpstr>Chapter 2</vt:lpstr>
      <vt:lpstr>2.1 Fin perf</vt:lpstr>
      <vt:lpstr>2.2 RM</vt:lpstr>
      <vt:lpstr>2.3 CM</vt:lpstr>
      <vt:lpstr>2 4 SME</vt:lpstr>
      <vt:lpstr>'1.1 Fin. results &amp; key fig.'!Utskriftsområde</vt:lpstr>
      <vt:lpstr>'1.2 NII'!Utskriftsområde</vt:lpstr>
      <vt:lpstr>'1.5 Ownership interest'!Utskriftsområde</vt:lpstr>
      <vt:lpstr>'1.5 Subsidiaries'!Utskriftsområde</vt:lpstr>
      <vt:lpstr>'1.7 Liq&amp;funding (1)'!Utskriftsområde</vt:lpstr>
      <vt:lpstr>'1.7 Liq&amp;funding (2)'!Utskriftsområde</vt:lpstr>
      <vt:lpstr>'1.7 Ratings'!Utskriftsområde</vt:lpstr>
      <vt:lpstr>'1.8 Cap.adeq'!Utskriftsområde</vt:lpstr>
      <vt:lpstr>'2.2 RM'!Utskriftsområde</vt:lpstr>
      <vt:lpstr>'Chapter 1'!Utskriftsområde</vt:lpstr>
      <vt:lpstr>'Chapter 2'!Utskriftsområde</vt:lpstr>
      <vt:lpstr>Contents!Utskriftsområde</vt:lpstr>
      <vt:lpstr>'Front page'!Utskriftsområde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Henriette Hansen</dc:creator>
  <cp:keywords/>
  <dc:description/>
  <cp:lastModifiedBy>Henriette Hansen</cp:lastModifiedBy>
  <cp:revision/>
  <dcterms:created xsi:type="dcterms:W3CDTF">2022-11-08T05:52:51Z</dcterms:created>
  <dcterms:modified xsi:type="dcterms:W3CDTF">2024-02-07T12:44:07Z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0x010100576BF97DBCB9914B9158A56019E15D08</vt:lpwstr>
  </property>
</Properties>
</file>